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7245" tabRatio="334" activeTab="0"/>
  </bookViews>
  <sheets>
    <sheet name="Including Affiliates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<sst xmlns="http://schemas.openxmlformats.org/spreadsheetml/2006/main" count="49" uniqueCount="46">
  <si>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Libraries</t>
  </si>
  <si>
    <t>Agricultural &amp; Food Sciences</t>
  </si>
  <si>
    <t>Architecture</t>
  </si>
  <si>
    <t>Arts</t>
  </si>
  <si>
    <t>Art (School of)</t>
  </si>
  <si>
    <t>Asper School of Business</t>
  </si>
  <si>
    <t>Extended Education Administration</t>
  </si>
  <si>
    <t>Environment Earth &amp; Resources</t>
  </si>
  <si>
    <t>Education</t>
  </si>
  <si>
    <t>Engineering</t>
  </si>
  <si>
    <t>Law</t>
  </si>
  <si>
    <t>Health Sciences</t>
  </si>
  <si>
    <t>Music</t>
  </si>
  <si>
    <t>Kinesiology &amp; Recreation Mgmt</t>
  </si>
  <si>
    <t>Science</t>
  </si>
  <si>
    <t>Social Work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</si>
  <si>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</si>
  <si>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</si>
  <si>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</si>
  <si>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</si>
  <si>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</si>
  <si>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</si>
  <si>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</si>
  <si>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</si>
  <si>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Vice Provost (Students) *</t>
  </si>
  <si>
    <t>* SSHRC and NSERC Undergaduate awards</t>
  </si>
  <si>
    <t>Graduate Studies **</t>
  </si>
  <si>
    <t>** SSHRC and NSERC Graduate awards</t>
  </si>
  <si>
    <t>Dentistry</t>
  </si>
  <si>
    <t>Medicine</t>
  </si>
  <si>
    <t>College of Rehabilitation Sciences</t>
  </si>
  <si>
    <t>Faculty of Health Sciences</t>
  </si>
  <si>
    <t>Nursing</t>
  </si>
  <si>
    <t>Pharmacy</t>
  </si>
  <si>
    <t>Seven Year</t>
  </si>
  <si>
    <t>Average</t>
  </si>
  <si>
    <t>Unit</t>
  </si>
  <si>
    <t>University of Manitoba</t>
  </si>
  <si>
    <t>2009/10 - 2016/17</t>
  </si>
  <si>
    <t>Research Funding by Unit (Including Affiliate Institutes)</t>
  </si>
  <si>
    <t>VP (Research) ***</t>
  </si>
  <si>
    <t>*** Includes - HRII, CIHR-IMHA, NCTR, RESOLVE and The Centre on Aging</t>
  </si>
  <si>
    <t>**** Health Sciences Centre, CancerCare MB, Children's Hospital Research Foundation, St. Boniface General Hospital and Research Centre</t>
  </si>
  <si>
    <t>Affiliated Instuitutes ****</t>
  </si>
  <si>
    <t>Five Year</t>
  </si>
  <si>
    <t>Three Year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</si>
</sst>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0">
    <font>
      <sz val="10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73" fontId="1" fillId="0" borderId="10" xfId="42" applyNumberFormat="1" applyFont="1" applyBorder="1" applyAlignment="1">
      <alignment horizontal="center"/>
    </xf>
    <xf numFmtId="173" fontId="1" fillId="0" borderId="0" xfId="42" applyNumberFormat="1" applyFont="1" applyBorder="1" applyAlignment="1">
      <alignment/>
    </xf>
    <xf numFmtId="173" fontId="0" fillId="0" borderId="0" xfId="42" applyNumberFormat="1" applyFont="1" applyAlignment="1">
      <alignment/>
    </xf>
    <xf numFmtId="173" fontId="1" fillId="0" borderId="10" xfId="42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173" fontId="4" fillId="0" borderId="0" xfId="42" applyNumberFormat="1" applyFont="1" applyBorder="1" applyAlignment="1">
      <alignment/>
    </xf>
    <xf numFmtId="173" fontId="4" fillId="0" borderId="0" xfId="42" applyNumberFormat="1" applyFont="1" applyAlignment="1">
      <alignment/>
    </xf>
    <xf numFmtId="173" fontId="4" fillId="0" borderId="10" xfId="42" applyNumberFormat="1" applyFont="1" applyBorder="1" applyAlignment="1">
      <alignment/>
    </xf>
    <xf numFmtId="0" fontId="4" fillId="0" borderId="0" xfId="0" applyFont="1" applyAlignment="1">
      <alignment/>
    </xf>
    <xf numFmtId="173" fontId="4" fillId="0" borderId="11" xfId="42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1" width="26.57421875" style="0" bestFit="1" customWidth="1"/>
    <col min="2" max="11" width="14.7109375" style="5" customWidth="1"/>
    <col min="12" max="12" width="14.00390625" style="0" bestFit="1" customWidth="1"/>
  </cols>
  <sheetData>
    <row r="1" spans="1:12" ht="13.5" customHeight="1">
      <c r="A1" s="16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">
      <c r="A2" s="16" t="s">
        <v>39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">
      <c r="A3" s="17" t="s">
        <v>38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6" spans="10:12" ht="12.75">
      <c r="J6" s="15" t="s">
        <v>45</v>
      </c>
      <c r="K6" s="15" t="s">
        <v>44</v>
      </c>
      <c r="L6" s="15" t="s">
        <v>34</v>
      </c>
    </row>
    <row r="7" spans="1:12" ht="12.75">
      <c r="A7" s="2" t="s">
        <v>36</v>
      </c>
      <c r="B7" s="3" t="s">
        <v>16</v>
      </c>
      <c r="C7" s="3" t="s">
        <v>17</v>
      </c>
      <c r="D7" s="3" t="s">
        <v>18</v>
      </c>
      <c r="E7" s="3" t="s">
        <v>19</v>
      </c>
      <c r="F7" s="3" t="s">
        <v>20</v>
      </c>
      <c r="G7" s="3" t="s">
        <v>21</v>
      </c>
      <c r="H7" s="3" t="s">
        <v>22</v>
      </c>
      <c r="I7" s="3" t="s">
        <v>23</v>
      </c>
      <c r="J7" s="6" t="s">
        <v>35</v>
      </c>
      <c r="K7" s="6" t="s">
        <v>35</v>
      </c>
      <c r="L7" s="6" t="s">
        <v>35</v>
      </c>
    </row>
    <row r="8" spans="1:11" ht="12.75">
      <c r="A8" s="1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ht="12.75">
      <c r="A9" s="7" t="s">
        <v>24</v>
      </c>
      <c r="B9" s="8">
        <v>404718.75</v>
      </c>
      <c r="C9" s="8">
        <v>403068.75</v>
      </c>
      <c r="D9" s="8">
        <v>358875</v>
      </c>
      <c r="E9" s="8">
        <v>364500</v>
      </c>
      <c r="F9" s="8">
        <v>348280.54</v>
      </c>
      <c r="G9" s="8">
        <v>324757</v>
      </c>
      <c r="H9" s="8">
        <v>388776</v>
      </c>
      <c r="I9" s="8">
        <v>445032</v>
      </c>
      <c r="J9" s="8">
        <f>+SUM(B9:D9)/3</f>
        <v>388887.5</v>
      </c>
      <c r="K9" s="8">
        <f>+SUM(B9:F9)/5</f>
        <v>375888.608</v>
      </c>
      <c r="L9" s="8">
        <f>SUM(B9:H9)/7</f>
        <v>370425.14857142855</v>
      </c>
    </row>
    <row r="10" spans="1:12" ht="12.75">
      <c r="A10" s="7" t="s">
        <v>0</v>
      </c>
      <c r="B10" s="8">
        <v>85932</v>
      </c>
      <c r="C10" s="8">
        <v>86486</v>
      </c>
      <c r="D10" s="8">
        <v>93369</v>
      </c>
      <c r="E10" s="8">
        <v>84986</v>
      </c>
      <c r="F10" s="8">
        <v>2462.83</v>
      </c>
      <c r="G10" s="8">
        <v>35100</v>
      </c>
      <c r="H10" s="8">
        <v>127764</v>
      </c>
      <c r="I10" s="8">
        <v>151182.5</v>
      </c>
      <c r="J10" s="8">
        <f aca="true" t="shared" si="0" ref="J10:J27">+SUM(B10:D10)/3</f>
        <v>88595.66666666667</v>
      </c>
      <c r="K10" s="8">
        <f aca="true" t="shared" si="1" ref="K10:K27">+SUM(B10:F10)/5</f>
        <v>70647.166</v>
      </c>
      <c r="L10" s="8">
        <f aca="true" t="shared" si="2" ref="L10:L27">SUM(B10:H10)/7</f>
        <v>73728.54714285715</v>
      </c>
    </row>
    <row r="11" spans="1:12" ht="12.75">
      <c r="A11" s="7" t="s">
        <v>1</v>
      </c>
      <c r="B11" s="8">
        <v>18145811.58</v>
      </c>
      <c r="C11" s="8">
        <v>18631615.05</v>
      </c>
      <c r="D11" s="8">
        <f>16338180.82+19275</f>
        <v>16357455.82</v>
      </c>
      <c r="E11" s="8">
        <f>14446436.91+14166</f>
        <v>14460602.91</v>
      </c>
      <c r="F11" s="8">
        <f>16078267.97+29694</f>
        <v>16107961.97</v>
      </c>
      <c r="G11" s="8">
        <f>18458312.56+50154</f>
        <v>18508466.56</v>
      </c>
      <c r="H11" s="8">
        <f>17874586.26+16647</f>
        <v>17891233.26</v>
      </c>
      <c r="I11" s="8">
        <f>14284286.23+12500</f>
        <v>14296786.23</v>
      </c>
      <c r="J11" s="8">
        <f t="shared" si="0"/>
        <v>17711627.48333333</v>
      </c>
      <c r="K11" s="8">
        <f t="shared" si="1"/>
        <v>16740689.466</v>
      </c>
      <c r="L11" s="8">
        <f t="shared" si="2"/>
        <v>17157592.45</v>
      </c>
    </row>
    <row r="12" spans="1:12" ht="12.75">
      <c r="A12" s="7" t="s">
        <v>2</v>
      </c>
      <c r="B12" s="8">
        <v>69294</v>
      </c>
      <c r="C12" s="8">
        <v>31097.2</v>
      </c>
      <c r="D12" s="8">
        <v>69670.09</v>
      </c>
      <c r="E12" s="8">
        <v>21700</v>
      </c>
      <c r="F12" s="8">
        <v>92780.91</v>
      </c>
      <c r="G12" s="8">
        <v>51939.5</v>
      </c>
      <c r="H12" s="8">
        <v>106345.89</v>
      </c>
      <c r="I12" s="8">
        <v>178269.14</v>
      </c>
      <c r="J12" s="8">
        <f t="shared" si="0"/>
        <v>56687.09666666666</v>
      </c>
      <c r="K12" s="8">
        <f t="shared" si="1"/>
        <v>56908.43999999999</v>
      </c>
      <c r="L12" s="8">
        <f t="shared" si="2"/>
        <v>63261.08428571428</v>
      </c>
    </row>
    <row r="13" spans="1:12" ht="12.75">
      <c r="A13" s="7" t="s">
        <v>3</v>
      </c>
      <c r="B13" s="8">
        <v>3308944.03</v>
      </c>
      <c r="C13" s="8">
        <v>3470205.89</v>
      </c>
      <c r="D13" s="8">
        <v>4507210.64</v>
      </c>
      <c r="E13" s="8">
        <v>4205251.19</v>
      </c>
      <c r="F13" s="8">
        <v>3410039.87</v>
      </c>
      <c r="G13" s="8">
        <v>2653714.14</v>
      </c>
      <c r="H13" s="8">
        <v>2830124.99</v>
      </c>
      <c r="I13" s="8">
        <v>4258252.48</v>
      </c>
      <c r="J13" s="8">
        <f t="shared" si="0"/>
        <v>3762120.186666666</v>
      </c>
      <c r="K13" s="8">
        <f t="shared" si="1"/>
        <v>3780330.324</v>
      </c>
      <c r="L13" s="8">
        <f t="shared" si="2"/>
        <v>3483641.535714286</v>
      </c>
    </row>
    <row r="14" spans="1:12" ht="12.75">
      <c r="A14" s="7" t="s">
        <v>4</v>
      </c>
      <c r="B14" s="8">
        <v>42997.3</v>
      </c>
      <c r="C14" s="8">
        <v>-2551</v>
      </c>
      <c r="D14" s="8">
        <v>64566</v>
      </c>
      <c r="E14" s="8">
        <v>115748</v>
      </c>
      <c r="F14" s="8">
        <v>5000</v>
      </c>
      <c r="G14" s="8">
        <v>5000</v>
      </c>
      <c r="H14" s="8">
        <v>10695</v>
      </c>
      <c r="I14" s="8">
        <v>39524</v>
      </c>
      <c r="J14" s="8">
        <f t="shared" si="0"/>
        <v>35004.1</v>
      </c>
      <c r="K14" s="8">
        <f t="shared" si="1"/>
        <v>45152.06</v>
      </c>
      <c r="L14" s="8">
        <f t="shared" si="2"/>
        <v>34493.614285714284</v>
      </c>
    </row>
    <row r="15" spans="1:12" ht="12.75">
      <c r="A15" s="7" t="s">
        <v>5</v>
      </c>
      <c r="B15" s="8">
        <v>1750129.84</v>
      </c>
      <c r="C15" s="8">
        <v>603579.33</v>
      </c>
      <c r="D15" s="8">
        <v>741577.02</v>
      </c>
      <c r="E15" s="8">
        <v>239391.38</v>
      </c>
      <c r="F15" s="8">
        <v>457721.57</v>
      </c>
      <c r="G15" s="8">
        <v>714835.89</v>
      </c>
      <c r="H15" s="8">
        <v>664032.26</v>
      </c>
      <c r="I15" s="8">
        <v>1187846.85</v>
      </c>
      <c r="J15" s="8">
        <f t="shared" si="0"/>
        <v>1031762.0633333334</v>
      </c>
      <c r="K15" s="8">
        <f t="shared" si="1"/>
        <v>758479.828</v>
      </c>
      <c r="L15" s="8">
        <f t="shared" si="2"/>
        <v>738752.4699999999</v>
      </c>
    </row>
    <row r="16" spans="1:12" ht="12.75">
      <c r="A16" s="7" t="s">
        <v>6</v>
      </c>
      <c r="B16" s="8">
        <v>9690</v>
      </c>
      <c r="C16" s="8">
        <v>249844.06</v>
      </c>
      <c r="D16" s="8">
        <v>255900</v>
      </c>
      <c r="E16" s="8">
        <v>295012</v>
      </c>
      <c r="F16" s="8">
        <v>381847.04</v>
      </c>
      <c r="G16" s="8">
        <v>437219.1</v>
      </c>
      <c r="H16" s="8">
        <v>357808.34</v>
      </c>
      <c r="I16" s="8">
        <v>445764.11</v>
      </c>
      <c r="J16" s="8">
        <f t="shared" si="0"/>
        <v>171811.35333333333</v>
      </c>
      <c r="K16" s="8">
        <f t="shared" si="1"/>
        <v>238458.62000000002</v>
      </c>
      <c r="L16" s="8">
        <f t="shared" si="2"/>
        <v>283902.93428571435</v>
      </c>
    </row>
    <row r="17" spans="1:12" ht="12.75">
      <c r="A17" s="7" t="s">
        <v>7</v>
      </c>
      <c r="B17" s="8">
        <v>8360322.53</v>
      </c>
      <c r="C17" s="8">
        <v>10749315.84</v>
      </c>
      <c r="D17" s="8">
        <v>7338698.44</v>
      </c>
      <c r="E17" s="8">
        <v>8278993.18</v>
      </c>
      <c r="F17" s="8">
        <v>7381250.82</v>
      </c>
      <c r="G17" s="8">
        <v>8401199.4</v>
      </c>
      <c r="H17" s="8">
        <v>7589488.41</v>
      </c>
      <c r="I17" s="8">
        <v>9272529.78</v>
      </c>
      <c r="J17" s="8">
        <f t="shared" si="0"/>
        <v>8816112.270000001</v>
      </c>
      <c r="K17" s="8">
        <f t="shared" si="1"/>
        <v>8421716.162</v>
      </c>
      <c r="L17" s="8">
        <f t="shared" si="2"/>
        <v>8299895.517142857</v>
      </c>
    </row>
    <row r="18" spans="1:12" ht="12.75">
      <c r="A18" s="7" t="s">
        <v>8</v>
      </c>
      <c r="B18" s="8">
        <v>155397.54</v>
      </c>
      <c r="C18" s="8">
        <v>71899</v>
      </c>
      <c r="D18" s="8">
        <v>175175.05</v>
      </c>
      <c r="E18" s="8">
        <v>193221.05</v>
      </c>
      <c r="F18" s="8">
        <v>420873.41</v>
      </c>
      <c r="G18" s="8">
        <v>107332.81</v>
      </c>
      <c r="H18" s="8">
        <v>277888.35</v>
      </c>
      <c r="I18" s="8">
        <v>370133.72</v>
      </c>
      <c r="J18" s="8">
        <f t="shared" si="0"/>
        <v>134157.19666666666</v>
      </c>
      <c r="K18" s="8">
        <f t="shared" si="1"/>
        <v>203313.20999999996</v>
      </c>
      <c r="L18" s="8">
        <f t="shared" si="2"/>
        <v>200255.3157142857</v>
      </c>
    </row>
    <row r="19" spans="1:12" ht="12.75">
      <c r="A19" s="7" t="s">
        <v>9</v>
      </c>
      <c r="B19" s="8">
        <v>8158231.4</v>
      </c>
      <c r="C19" s="8">
        <v>8788064.08</v>
      </c>
      <c r="D19" s="8">
        <v>8040682.94</v>
      </c>
      <c r="E19" s="8">
        <v>8117648.27</v>
      </c>
      <c r="F19" s="8">
        <v>10030608.17</v>
      </c>
      <c r="G19" s="8">
        <v>7394515.44</v>
      </c>
      <c r="H19" s="8">
        <v>8102240.08</v>
      </c>
      <c r="I19" s="8">
        <v>8526255.31</v>
      </c>
      <c r="J19" s="8">
        <f t="shared" si="0"/>
        <v>8328992.806666668</v>
      </c>
      <c r="K19" s="8">
        <f t="shared" si="1"/>
        <v>8627046.972</v>
      </c>
      <c r="L19" s="8">
        <f t="shared" si="2"/>
        <v>8375998.625714285</v>
      </c>
    </row>
    <row r="20" spans="1:12" ht="12.75">
      <c r="A20" s="7" t="s">
        <v>26</v>
      </c>
      <c r="B20" s="8">
        <v>3942759.59</v>
      </c>
      <c r="C20" s="8">
        <v>3380388.06</v>
      </c>
      <c r="D20" s="8">
        <v>3794930.31</v>
      </c>
      <c r="E20" s="8">
        <v>3945616.82</v>
      </c>
      <c r="F20" s="8">
        <v>4268669.37</v>
      </c>
      <c r="G20" s="8">
        <v>4085190.72</v>
      </c>
      <c r="H20" s="8">
        <v>4770057.23</v>
      </c>
      <c r="I20" s="8">
        <v>4205324.04</v>
      </c>
      <c r="J20" s="8">
        <f t="shared" si="0"/>
        <v>3706025.986666667</v>
      </c>
      <c r="K20" s="8">
        <f t="shared" si="1"/>
        <v>3866472.8300000005</v>
      </c>
      <c r="L20" s="8">
        <f t="shared" si="2"/>
        <v>4026801.728571429</v>
      </c>
    </row>
    <row r="21" spans="1:12" ht="12.75">
      <c r="A21" s="7" t="s">
        <v>10</v>
      </c>
      <c r="B21" s="8">
        <v>155420.9</v>
      </c>
      <c r="C21" s="8">
        <v>115971.5</v>
      </c>
      <c r="D21" s="8">
        <v>170457.99</v>
      </c>
      <c r="E21" s="8">
        <v>159165</v>
      </c>
      <c r="F21" s="8">
        <v>11677.14</v>
      </c>
      <c r="G21" s="8">
        <v>228822</v>
      </c>
      <c r="H21" s="8">
        <v>193380</v>
      </c>
      <c r="I21" s="8">
        <v>174413.73</v>
      </c>
      <c r="J21" s="8">
        <f t="shared" si="0"/>
        <v>147283.46333333335</v>
      </c>
      <c r="K21" s="8">
        <f t="shared" si="1"/>
        <v>122538.50600000001</v>
      </c>
      <c r="L21" s="8">
        <f t="shared" si="2"/>
        <v>147842.07571428572</v>
      </c>
    </row>
    <row r="22" spans="1:12" ht="12.75">
      <c r="A22" s="7" t="s">
        <v>11</v>
      </c>
      <c r="B22" s="8">
        <f>+B41</f>
        <v>111959452.66</v>
      </c>
      <c r="C22" s="8">
        <f aca="true" t="shared" si="3" ref="C22:I22">+C41</f>
        <v>111524363.84999998</v>
      </c>
      <c r="D22" s="8">
        <f t="shared" si="3"/>
        <v>90932697.17</v>
      </c>
      <c r="E22" s="8">
        <f t="shared" si="3"/>
        <v>78929362.2</v>
      </c>
      <c r="F22" s="8">
        <f t="shared" si="3"/>
        <v>66947292.550000004</v>
      </c>
      <c r="G22" s="8">
        <f t="shared" si="3"/>
        <v>79787193.59</v>
      </c>
      <c r="H22" s="8">
        <f t="shared" si="3"/>
        <v>61889742.54</v>
      </c>
      <c r="I22" s="8">
        <f t="shared" si="3"/>
        <v>79905932.28999999</v>
      </c>
      <c r="J22" s="8">
        <f t="shared" si="0"/>
        <v>104805504.56</v>
      </c>
      <c r="K22" s="8">
        <f t="shared" si="1"/>
        <v>92058633.686</v>
      </c>
      <c r="L22" s="8">
        <f t="shared" si="2"/>
        <v>85995729.22285713</v>
      </c>
    </row>
    <row r="23" spans="1:12" ht="12.75">
      <c r="A23" s="7" t="s">
        <v>12</v>
      </c>
      <c r="B23" s="8">
        <v>3500</v>
      </c>
      <c r="C23" s="8">
        <v>1400</v>
      </c>
      <c r="D23" s="8">
        <v>0</v>
      </c>
      <c r="E23" s="8">
        <v>12000</v>
      </c>
      <c r="F23" s="8">
        <v>12000</v>
      </c>
      <c r="G23" s="8">
        <v>1354</v>
      </c>
      <c r="H23" s="8">
        <v>33458.58</v>
      </c>
      <c r="I23" s="8">
        <v>16157.12</v>
      </c>
      <c r="J23" s="8">
        <f t="shared" si="0"/>
        <v>1633.3333333333333</v>
      </c>
      <c r="K23" s="8">
        <f t="shared" si="1"/>
        <v>5780</v>
      </c>
      <c r="L23" s="8">
        <f t="shared" si="2"/>
        <v>9101.797142857144</v>
      </c>
    </row>
    <row r="24" spans="1:12" ht="12.75">
      <c r="A24" s="7" t="s">
        <v>13</v>
      </c>
      <c r="B24" s="8">
        <v>637355.76</v>
      </c>
      <c r="C24" s="8">
        <v>941577.59</v>
      </c>
      <c r="D24" s="8">
        <v>909772.75</v>
      </c>
      <c r="E24" s="8">
        <v>1222937.16</v>
      </c>
      <c r="F24" s="8">
        <v>1460896.36</v>
      </c>
      <c r="G24" s="8">
        <v>1534697.22</v>
      </c>
      <c r="H24" s="8">
        <v>1093235.94</v>
      </c>
      <c r="I24" s="8">
        <v>1071795.52</v>
      </c>
      <c r="J24" s="8">
        <f t="shared" si="0"/>
        <v>829568.7000000001</v>
      </c>
      <c r="K24" s="8">
        <f t="shared" si="1"/>
        <v>1034507.924</v>
      </c>
      <c r="L24" s="8">
        <f t="shared" si="2"/>
        <v>1114353.2542857141</v>
      </c>
    </row>
    <row r="25" spans="1:12" ht="12.75">
      <c r="A25" s="7" t="s">
        <v>14</v>
      </c>
      <c r="B25" s="8">
        <v>8945856.98</v>
      </c>
      <c r="C25" s="8">
        <v>10855215.03</v>
      </c>
      <c r="D25" s="8">
        <v>11560229.43</v>
      </c>
      <c r="E25" s="8">
        <v>10351013.52</v>
      </c>
      <c r="F25" s="8">
        <v>8703920.5</v>
      </c>
      <c r="G25" s="8">
        <v>9624798.42</v>
      </c>
      <c r="H25" s="8">
        <v>8219836.67</v>
      </c>
      <c r="I25" s="8">
        <v>9784164.85</v>
      </c>
      <c r="J25" s="8">
        <f t="shared" si="0"/>
        <v>10453767.146666666</v>
      </c>
      <c r="K25" s="8">
        <f t="shared" si="1"/>
        <v>10083247.091999998</v>
      </c>
      <c r="L25" s="8">
        <f t="shared" si="2"/>
        <v>9751552.935714286</v>
      </c>
    </row>
    <row r="26" spans="1:12" ht="12.75">
      <c r="A26" s="7" t="s">
        <v>15</v>
      </c>
      <c r="B26" s="8">
        <v>265228.39</v>
      </c>
      <c r="C26" s="8">
        <v>264385.65</v>
      </c>
      <c r="D26" s="8">
        <v>190619.54</v>
      </c>
      <c r="E26" s="8">
        <v>261822.64</v>
      </c>
      <c r="F26" s="8">
        <v>197258.56</v>
      </c>
      <c r="G26" s="8">
        <v>144307.38</v>
      </c>
      <c r="H26" s="8">
        <v>519553.25</v>
      </c>
      <c r="I26" s="8">
        <v>912906.54</v>
      </c>
      <c r="J26" s="8">
        <f t="shared" si="0"/>
        <v>240077.86000000002</v>
      </c>
      <c r="K26" s="8">
        <f t="shared" si="1"/>
        <v>235862.956</v>
      </c>
      <c r="L26" s="8">
        <f t="shared" si="2"/>
        <v>263310.7728571429</v>
      </c>
    </row>
    <row r="27" spans="1:12" ht="12.75">
      <c r="A27" s="7" t="s">
        <v>40</v>
      </c>
      <c r="B27" s="10">
        <v>2121046.46</v>
      </c>
      <c r="C27" s="10">
        <v>6729306.39</v>
      </c>
      <c r="D27" s="10">
        <v>3182141.53</v>
      </c>
      <c r="E27" s="10">
        <v>3732825.8</v>
      </c>
      <c r="F27" s="10">
        <v>1665931.98</v>
      </c>
      <c r="G27" s="10">
        <v>1889950.4</v>
      </c>
      <c r="H27" s="10">
        <v>1209915.06</v>
      </c>
      <c r="I27" s="10">
        <v>1185683.75</v>
      </c>
      <c r="J27" s="10">
        <f t="shared" si="0"/>
        <v>4010831.4599999995</v>
      </c>
      <c r="K27" s="10">
        <f t="shared" si="1"/>
        <v>3486250.432</v>
      </c>
      <c r="L27" s="10">
        <f t="shared" si="2"/>
        <v>2933016.8028571424</v>
      </c>
    </row>
    <row r="28" spans="1:12" ht="12.7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11"/>
    </row>
    <row r="29" spans="1:12" ht="13.5" thickBot="1">
      <c r="A29" s="11"/>
      <c r="B29" s="12">
        <f aca="true" t="shared" si="4" ref="B29:L29">SUM(B9:B28)</f>
        <v>168522089.70999998</v>
      </c>
      <c r="C29" s="12">
        <f t="shared" si="4"/>
        <v>176895232.26999998</v>
      </c>
      <c r="D29" s="12">
        <f t="shared" si="4"/>
        <v>148744028.72</v>
      </c>
      <c r="E29" s="12">
        <f t="shared" si="4"/>
        <v>134991797.12</v>
      </c>
      <c r="F29" s="12">
        <f t="shared" si="4"/>
        <v>121906473.59</v>
      </c>
      <c r="G29" s="12">
        <f t="shared" si="4"/>
        <v>135930393.57</v>
      </c>
      <c r="H29" s="12">
        <f t="shared" si="4"/>
        <v>116275575.85</v>
      </c>
      <c r="I29" s="12">
        <f t="shared" si="4"/>
        <v>136427953.95999998</v>
      </c>
      <c r="J29" s="12">
        <f t="shared" si="4"/>
        <v>164720450.23333335</v>
      </c>
      <c r="K29" s="12">
        <f t="shared" si="4"/>
        <v>150211924.28200004</v>
      </c>
      <c r="L29" s="12">
        <f t="shared" si="4"/>
        <v>143323655.8328571</v>
      </c>
    </row>
    <row r="30" spans="1:12" ht="13.5" thickTop="1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11"/>
    </row>
    <row r="31" spans="1:12" ht="12.75">
      <c r="A31" s="13" t="s">
        <v>31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11"/>
    </row>
    <row r="32" spans="1:12" ht="12.75">
      <c r="A32" s="11"/>
      <c r="B32" s="9"/>
      <c r="C32" s="9"/>
      <c r="D32" s="9"/>
      <c r="E32" s="9"/>
      <c r="F32" s="9"/>
      <c r="G32" s="9"/>
      <c r="H32" s="9"/>
      <c r="I32" s="9"/>
      <c r="J32" s="9"/>
      <c r="K32" s="9"/>
      <c r="L32" s="11"/>
    </row>
    <row r="33" spans="1:12" ht="12.75">
      <c r="A33" s="7" t="s">
        <v>28</v>
      </c>
      <c r="B33" s="8">
        <v>702609.64</v>
      </c>
      <c r="C33" s="8">
        <v>489092.83</v>
      </c>
      <c r="D33" s="8">
        <v>484585.12</v>
      </c>
      <c r="E33" s="8">
        <v>590554.86</v>
      </c>
      <c r="F33" s="8">
        <v>610302.63</v>
      </c>
      <c r="G33" s="8">
        <v>712773.01</v>
      </c>
      <c r="H33" s="8">
        <v>593601.62</v>
      </c>
      <c r="I33" s="8">
        <v>842355.51</v>
      </c>
      <c r="J33" s="8">
        <f aca="true" t="shared" si="5" ref="J33:J39">+SUM(B33:D33)/3</f>
        <v>558762.5299999999</v>
      </c>
      <c r="K33" s="8">
        <f aca="true" t="shared" si="6" ref="K33:K39">+SUM(B33:F33)/5</f>
        <v>575429.016</v>
      </c>
      <c r="L33" s="8">
        <f aca="true" t="shared" si="7" ref="L33:L39">SUM(B33:H33)/7</f>
        <v>597645.6728571429</v>
      </c>
    </row>
    <row r="34" spans="1:12" ht="12.75">
      <c r="A34" s="7" t="s">
        <v>29</v>
      </c>
      <c r="B34" s="8">
        <v>86866580.93</v>
      </c>
      <c r="C34" s="8">
        <v>87391084.6</v>
      </c>
      <c r="D34" s="8">
        <f>68863695.32+19275</f>
        <v>68882970.32</v>
      </c>
      <c r="E34" s="8">
        <f>55677823.56+14116</f>
        <v>55691939.56</v>
      </c>
      <c r="F34" s="8">
        <f>45290861.42+29694</f>
        <v>45320555.42</v>
      </c>
      <c r="G34" s="8">
        <f>57032397.38+50153</f>
        <v>57082550.38</v>
      </c>
      <c r="H34" s="8">
        <f>58231744.85+16647</f>
        <v>58248391.85</v>
      </c>
      <c r="I34" s="8">
        <f>55153981.57+16647</f>
        <v>55170628.57</v>
      </c>
      <c r="J34" s="8">
        <f t="shared" si="5"/>
        <v>81046878.61666666</v>
      </c>
      <c r="K34" s="8">
        <f t="shared" si="6"/>
        <v>68830626.166</v>
      </c>
      <c r="L34" s="8">
        <f t="shared" si="7"/>
        <v>65640581.86571429</v>
      </c>
    </row>
    <row r="35" spans="1:12" ht="12.75">
      <c r="A35" s="7" t="s">
        <v>30</v>
      </c>
      <c r="B35" s="8">
        <v>87125.24</v>
      </c>
      <c r="C35" s="8">
        <v>297616.6</v>
      </c>
      <c r="D35" s="8">
        <v>207833.77</v>
      </c>
      <c r="E35" s="8">
        <v>169350.65</v>
      </c>
      <c r="F35" s="8">
        <v>267622.96</v>
      </c>
      <c r="G35" s="8">
        <v>472797</v>
      </c>
      <c r="H35" s="8">
        <v>201020</v>
      </c>
      <c r="I35" s="8">
        <v>313318.65</v>
      </c>
      <c r="J35" s="8">
        <f t="shared" si="5"/>
        <v>197525.20333333334</v>
      </c>
      <c r="K35" s="8">
        <f t="shared" si="6"/>
        <v>205909.84399999998</v>
      </c>
      <c r="L35" s="8">
        <f t="shared" si="7"/>
        <v>243338.0314285714</v>
      </c>
    </row>
    <row r="36" spans="1:12" ht="12.75">
      <c r="A36" s="7" t="s">
        <v>31</v>
      </c>
      <c r="B36" s="8">
        <v>1456923.86</v>
      </c>
      <c r="C36" s="8">
        <v>2524076.71</v>
      </c>
      <c r="D36" s="8">
        <v>0</v>
      </c>
      <c r="E36" s="8">
        <v>0</v>
      </c>
      <c r="F36" s="8">
        <v>0</v>
      </c>
      <c r="G36" s="9"/>
      <c r="H36" s="9"/>
      <c r="I36" s="9"/>
      <c r="J36" s="8">
        <f t="shared" si="5"/>
        <v>1327000.1900000002</v>
      </c>
      <c r="K36" s="8">
        <f t="shared" si="6"/>
        <v>796200.1140000001</v>
      </c>
      <c r="L36" s="8">
        <f t="shared" si="7"/>
        <v>568714.3671428572</v>
      </c>
    </row>
    <row r="37" spans="1:12" ht="12.75">
      <c r="A37" s="7" t="s">
        <v>32</v>
      </c>
      <c r="B37" s="8">
        <v>1254325.58</v>
      </c>
      <c r="C37" s="8">
        <v>2014074.53</v>
      </c>
      <c r="D37" s="8">
        <v>1834108.28</v>
      </c>
      <c r="E37" s="8">
        <v>1321248.28</v>
      </c>
      <c r="F37" s="8">
        <v>1143077.5</v>
      </c>
      <c r="G37" s="8">
        <v>973914.39</v>
      </c>
      <c r="H37" s="8">
        <v>1438051.95</v>
      </c>
      <c r="I37" s="8">
        <v>2046211.73</v>
      </c>
      <c r="J37" s="8">
        <f t="shared" si="5"/>
        <v>1700836.1300000001</v>
      </c>
      <c r="K37" s="8">
        <f t="shared" si="6"/>
        <v>1513366.8340000003</v>
      </c>
      <c r="L37" s="8">
        <f t="shared" si="7"/>
        <v>1425542.93</v>
      </c>
    </row>
    <row r="38" spans="1:12" ht="12.75">
      <c r="A38" s="7" t="s">
        <v>33</v>
      </c>
      <c r="B38" s="8">
        <v>430887.41</v>
      </c>
      <c r="C38" s="8">
        <v>812418.58</v>
      </c>
      <c r="D38" s="8">
        <v>1193199.68</v>
      </c>
      <c r="E38" s="8">
        <v>1015268.85</v>
      </c>
      <c r="F38" s="8">
        <v>820734.04</v>
      </c>
      <c r="G38" s="8">
        <v>1060158.81</v>
      </c>
      <c r="H38" s="8">
        <v>1408677.12</v>
      </c>
      <c r="I38" s="8">
        <v>873417.83</v>
      </c>
      <c r="J38" s="8">
        <f t="shared" si="5"/>
        <v>812168.5566666666</v>
      </c>
      <c r="K38" s="8">
        <f t="shared" si="6"/>
        <v>854501.712</v>
      </c>
      <c r="L38" s="8">
        <f t="shared" si="7"/>
        <v>963049.212857143</v>
      </c>
    </row>
    <row r="39" spans="1:12" ht="12.75">
      <c r="A39" s="7" t="s">
        <v>43</v>
      </c>
      <c r="B39" s="10">
        <v>21161000</v>
      </c>
      <c r="C39" s="10">
        <v>17996000</v>
      </c>
      <c r="D39" s="10">
        <v>18330000</v>
      </c>
      <c r="E39" s="10">
        <v>20141000</v>
      </c>
      <c r="F39" s="10">
        <v>18785000</v>
      </c>
      <c r="G39" s="10">
        <v>19485000</v>
      </c>
      <c r="H39" s="10"/>
      <c r="I39" s="10">
        <v>20660000</v>
      </c>
      <c r="J39" s="10">
        <f t="shared" si="5"/>
        <v>19162333.333333332</v>
      </c>
      <c r="K39" s="10">
        <f t="shared" si="6"/>
        <v>19282600</v>
      </c>
      <c r="L39" s="10">
        <f t="shared" si="7"/>
        <v>16556857.142857144</v>
      </c>
    </row>
    <row r="40" spans="1:12" ht="12.75">
      <c r="A40" s="11"/>
      <c r="B40" s="9"/>
      <c r="C40" s="9"/>
      <c r="D40" s="9"/>
      <c r="E40" s="9"/>
      <c r="F40" s="9"/>
      <c r="G40" s="9"/>
      <c r="H40" s="9"/>
      <c r="I40" s="9"/>
      <c r="J40" s="9"/>
      <c r="K40" s="9"/>
      <c r="L40" s="11"/>
    </row>
    <row r="41" spans="1:12" ht="13.5" thickBot="1">
      <c r="A41" s="11"/>
      <c r="B41" s="12">
        <f>SUM(B33:B40)</f>
        <v>111959452.66</v>
      </c>
      <c r="C41" s="12">
        <f aca="true" t="shared" si="8" ref="C41:L41">SUM(C33:C40)</f>
        <v>111524363.84999998</v>
      </c>
      <c r="D41" s="12">
        <f t="shared" si="8"/>
        <v>90932697.17</v>
      </c>
      <c r="E41" s="12">
        <f t="shared" si="8"/>
        <v>78929362.2</v>
      </c>
      <c r="F41" s="12">
        <f t="shared" si="8"/>
        <v>66947292.550000004</v>
      </c>
      <c r="G41" s="12">
        <f t="shared" si="8"/>
        <v>79787193.59</v>
      </c>
      <c r="H41" s="12">
        <f t="shared" si="8"/>
        <v>61889742.54</v>
      </c>
      <c r="I41" s="12">
        <f t="shared" si="8"/>
        <v>79905932.28999999</v>
      </c>
      <c r="J41" s="12">
        <f t="shared" si="8"/>
        <v>104805504.55999999</v>
      </c>
      <c r="K41" s="12">
        <f t="shared" si="8"/>
        <v>92058633.68599999</v>
      </c>
      <c r="L41" s="12">
        <f t="shared" si="8"/>
        <v>85995729.22285715</v>
      </c>
    </row>
    <row r="42" ht="13.5" thickTop="1"/>
    <row r="44" ht="12.75">
      <c r="A44" t="s">
        <v>25</v>
      </c>
    </row>
    <row r="45" ht="12.75">
      <c r="A45" t="s">
        <v>27</v>
      </c>
    </row>
    <row r="46" ht="12.75">
      <c r="A46" s="14" t="s">
        <v>41</v>
      </c>
    </row>
    <row r="47" ht="12.75">
      <c r="A47" s="14" t="s">
        <v>42</v>
      </c>
    </row>
  </sheetData>
  <sheetProtection/>
  <mergeCells count="3">
    <mergeCell ref="A1:L1"/>
    <mergeCell ref="A2:L2"/>
    <mergeCell ref="A3:L3"/>
  </mergeCells>
  <printOptions/>
  <pageMargins left="0.25" right="0.25" top="0.75" bottom="0.75" header="0.3" footer="0.3"/>
  <pageSetup fitToHeight="1" fitToWidth="1" horizontalDpi="600" verticalDpi="600" orientation="landscape" scale="72" r:id="rId1"/>
  <ignoredErrors>
    <ignoredError sqref="J33:L39 J9:L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Nicolson</dc:creator>
  <cp:keywords/>
  <dc:description/>
  <cp:lastModifiedBy>Digvir Jayas</cp:lastModifiedBy>
  <cp:lastPrinted>2018-01-25T20:48:44Z</cp:lastPrinted>
  <dcterms:created xsi:type="dcterms:W3CDTF">2018-01-25T19:52:16Z</dcterms:created>
  <dcterms:modified xsi:type="dcterms:W3CDTF">2018-01-26T18:12:29Z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