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codeName="ThisWorkbook" autoCompressPictures="0"/>
  <xr:revisionPtr revIDLastSave="258" documentId="8_{DE40C132-AB17-4375-B252-E71D0B699DF5}" xr6:coauthVersionLast="47" xr6:coauthVersionMax="47" xr10:uidLastSave="{A7F1D09C-0E08-4486-8AAC-1C9724138C64}"/>
  <bookViews>
    <workbookView xWindow="28680" yWindow="-120" windowWidth="29040" windowHeight="15720" tabRatio="788" xr2:uid="{00000000-000D-0000-FFFF-FFFF00000000}"/>
  </bookViews>
  <sheets>
    <sheet name="Calendar" sheetId="14" r:id="rId1"/>
  </sheets>
  <definedNames>
    <definedName name="Calendar10Month">Calendar!$B$141</definedName>
    <definedName name="Calendar10MonthOption">MATCH(Calendar10Month,Months,0)</definedName>
    <definedName name="Calendar10Year">Calendar!$H$141</definedName>
    <definedName name="Calendar11Month">Calendar!$B$156</definedName>
    <definedName name="Calendar11MonthOption">MATCH(Calendar11Month,Months,0)</definedName>
    <definedName name="Calendar11Year">Calendar!$H$156</definedName>
    <definedName name="Calendar12Month">Calendar!$B$171</definedName>
    <definedName name="Calendar12MonthOption">MATCH(Calendar12Month,Months,0)</definedName>
    <definedName name="Calendar12Year">Calendar!$H$171</definedName>
    <definedName name="Calendar1Month">Calendar!$B$2</definedName>
    <definedName name="Calendar1MonthOption">MATCH(Calendar1Month,Months,0)</definedName>
    <definedName name="Calendar1Year">Calendar!$H$2</definedName>
    <definedName name="Calendar2Month">Calendar!$B$17</definedName>
    <definedName name="Calendar2MonthOption">MATCH(Calendar2Month,Months,0)</definedName>
    <definedName name="Calendar2Year">Calendar!$H$17</definedName>
    <definedName name="Calendar3Month">Calendar!$B$32</definedName>
    <definedName name="Calendar3MonthOption">MATCH(Calendar3Month,Months,0)</definedName>
    <definedName name="Calendar3Year">Calendar!$H$32</definedName>
    <definedName name="Calendar4Month">Calendar!$B$50</definedName>
    <definedName name="Calendar4MonthOption">MATCH(Calendar4Month,Months,0)</definedName>
    <definedName name="Calendar4Year">Calendar!$H$50</definedName>
    <definedName name="Calendar5Month">Calendar!$B$65</definedName>
    <definedName name="Calendar5MonthOption">MATCH(Calendar5Month,Months,0)</definedName>
    <definedName name="Calendar5Year">Calendar!$H$65</definedName>
    <definedName name="Calendar6Month">Calendar!$B$80</definedName>
    <definedName name="Calendar6MonthOption">MATCH(Calendar6Month,Months,0)</definedName>
    <definedName name="Calendar6Year">Calendar!$H$80</definedName>
    <definedName name="Calendar7Month">Calendar!$B$96</definedName>
    <definedName name="Calendar7MonthOption">MATCH(Calendar7Month,Months,0)</definedName>
    <definedName name="Calendar7Year">Calendar!$H$96</definedName>
    <definedName name="Calendar8Month">Calendar!$B$111</definedName>
    <definedName name="Calendar8MonthOption">MATCH(Calendar8Month,Months,0)</definedName>
    <definedName name="Calendar8Year">Calendar!$H$111</definedName>
    <definedName name="Calendar9Month">Calendar!$B$126</definedName>
    <definedName name="Calendar9MonthOption">MATCH(Calendar9Month,Months,0)</definedName>
    <definedName name="Calendar9Year">Calendar!$H$126</definedName>
    <definedName name="ColumnTitleRegion1..H12.1">Calendar!$B$3</definedName>
    <definedName name="ColumnTitleRegion10..H54.1">Calendar!$B$51</definedName>
    <definedName name="ColumnTitleRegion11..C56.1">Calendar!$B$51</definedName>
    <definedName name="ColumnTitleRegion12..D56.1">Calendar!$D$62</definedName>
    <definedName name="ColumnTitleRegion13..H68.1">Calendar!$B$66</definedName>
    <definedName name="ColumnTitleRegion14..C70.1">Calendar!$B$66</definedName>
    <definedName name="ColumnTitleRegion15..D70.1">Calendar!$D$77</definedName>
    <definedName name="ColumnTitleRegion16..H82.1">Calendar!$B$81</definedName>
    <definedName name="ColumnTitleRegion17..C84.1">Calendar!$B$81</definedName>
    <definedName name="ColumnTitleRegion18..D84.1">Calendar!$D$93</definedName>
    <definedName name="ColumnTitleRegion19..H96.1">Calendar!$B$97</definedName>
    <definedName name="ColumnTitleRegion2..C14.1">Calendar!$B$3</definedName>
    <definedName name="ColumnTitleRegion20..C98.1">Calendar!$B$97</definedName>
    <definedName name="ColumnTitleRegion21..D98.1">Calendar!$D$108</definedName>
    <definedName name="ColumnTitleRegion22..H110.1">Calendar!$B$112</definedName>
    <definedName name="ColumnTitleRegion23..C112.1">Calendar!$B$112</definedName>
    <definedName name="ColumnTitleRegion24..D112.1">Calendar!$D$123</definedName>
    <definedName name="ColumnTitleRegion25..H124.1">Calendar!$B$127</definedName>
    <definedName name="ColumnTitleRegion26..C126.1">Calendar!$B$127</definedName>
    <definedName name="ColumnTitleRegion27..D126.1">Calendar!$D$138</definedName>
    <definedName name="ColumnTitleRegion28..H138.1">Calendar!$B$142</definedName>
    <definedName name="ColumnTitleRegion29..C140.1">Calendar!$B$142</definedName>
    <definedName name="ColumnTitleRegion3..D14.1">Calendar!$D$14</definedName>
    <definedName name="ColumnTitleRegion30..D140.1">Calendar!$D$153</definedName>
    <definedName name="ColumnTitleRegion31..H152.1">Calendar!$B$157</definedName>
    <definedName name="ColumnTitleRegion32..C154.1">Calendar!$B$157</definedName>
    <definedName name="ColumnTitleRegion33..D154.1">Calendar!$D$168</definedName>
    <definedName name="ColumnTitleRegion34..H166.1">Calendar!$B$172</definedName>
    <definedName name="ColumnTitleRegion35..C168.1">Calendar!$B$172</definedName>
    <definedName name="ColumnTitleRegion36..D168.1">Calendar!$D$183</definedName>
    <definedName name="ColumnTitleRegion4..H26.1">Calendar!$B$18</definedName>
    <definedName name="ColumnTitleRegion5..C28.1">Calendar!$B$18</definedName>
    <definedName name="ColumnTitleRegion6..D28.1">Calendar!$D$29</definedName>
    <definedName name="ColumnTitleRegion7..H40.1">Calendar!$B$33</definedName>
    <definedName name="ColumnTitleRegion8..C42.1">Calendar!$B$33</definedName>
    <definedName name="ColumnTitleRegion9..D42.1">Calendar!$D$47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Calendar!$B$2:$I$184</definedName>
    <definedName name="WeekdayOption">MATCH(WeekStart,Weekdays,0)+10</definedName>
    <definedName name="Weekdays">{"Monday","Tuesday","Wednesday","Thursday","Friday","Saturday","Sunday"}</definedName>
    <definedName name="WeekStart">Calendar!$B$3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7" i="14" l="1"/>
  <c r="B4" i="14" l="1" a="1"/>
  <c r="B4" i="14" s="1"/>
  <c r="B6" i="14" a="1"/>
  <c r="H6" i="14" s="1"/>
  <c r="B8" i="14" a="1"/>
  <c r="E8" i="14" s="1"/>
  <c r="B10" i="14" a="1"/>
  <c r="G10" i="14" s="1"/>
  <c r="B12" i="14" a="1"/>
  <c r="G12" i="14" s="1"/>
  <c r="B14" i="14" a="1"/>
  <c r="B14" i="14" s="1"/>
  <c r="B17" i="14"/>
  <c r="F6" i="14" l="1"/>
  <c r="B6" i="14"/>
  <c r="D6" i="14"/>
  <c r="C6" i="14"/>
  <c r="F12" i="14"/>
  <c r="D12" i="14"/>
  <c r="E6" i="14"/>
  <c r="G6" i="14"/>
  <c r="H4" i="14"/>
  <c r="H3" i="14" s="1"/>
  <c r="B21" i="14" a="1"/>
  <c r="C21" i="14" s="1"/>
  <c r="E10" i="14"/>
  <c r="B10" i="14"/>
  <c r="C4" i="14"/>
  <c r="C3" i="14" s="1"/>
  <c r="D4" i="14"/>
  <c r="D3" i="14" s="1"/>
  <c r="F10" i="14"/>
  <c r="F4" i="14"/>
  <c r="E4" i="14"/>
  <c r="E3" i="14" s="1"/>
  <c r="C8" i="14"/>
  <c r="F8" i="14"/>
  <c r="G8" i="14"/>
  <c r="B27" i="14" a="1"/>
  <c r="B27" i="14" s="1"/>
  <c r="B19" i="14" a="1"/>
  <c r="B19" i="14" s="1"/>
  <c r="B18" i="14" s="1"/>
  <c r="B29" i="14" a="1"/>
  <c r="C29" i="14" s="1"/>
  <c r="B25" i="14" a="1"/>
  <c r="B25" i="14" s="1"/>
  <c r="B12" i="14"/>
  <c r="C10" i="14"/>
  <c r="H8" i="14"/>
  <c r="C12" i="14"/>
  <c r="C14" i="14"/>
  <c r="E12" i="14"/>
  <c r="B23" i="14" a="1"/>
  <c r="F23" i="14" s="1"/>
  <c r="H10" i="14"/>
  <c r="D10" i="14"/>
  <c r="H12" i="14"/>
  <c r="D8" i="14"/>
  <c r="B8" i="14"/>
  <c r="G4" i="14"/>
  <c r="G3" i="14" s="1"/>
  <c r="B32" i="14"/>
  <c r="H32" i="14"/>
  <c r="F21" i="14" l="1"/>
  <c r="H21" i="14"/>
  <c r="G21" i="14"/>
  <c r="B21" i="14"/>
  <c r="E21" i="14"/>
  <c r="D21" i="14"/>
  <c r="H50" i="14"/>
  <c r="G19" i="14"/>
  <c r="G18" i="14" s="1"/>
  <c r="F19" i="14"/>
  <c r="F18" i="14" s="1"/>
  <c r="D19" i="14"/>
  <c r="D18" i="14" s="1"/>
  <c r="D25" i="14"/>
  <c r="B29" i="14"/>
  <c r="H19" i="14"/>
  <c r="H18" i="14" s="1"/>
  <c r="H25" i="14"/>
  <c r="C19" i="14"/>
  <c r="C18" i="14" s="1"/>
  <c r="E19" i="14"/>
  <c r="E18" i="14" s="1"/>
  <c r="B23" i="14"/>
  <c r="C25" i="14"/>
  <c r="E25" i="14"/>
  <c r="G25" i="14"/>
  <c r="E27" i="14"/>
  <c r="F27" i="14"/>
  <c r="G27" i="14"/>
  <c r="F25" i="14"/>
  <c r="H27" i="14"/>
  <c r="D27" i="14"/>
  <c r="C27" i="14"/>
  <c r="C23" i="14"/>
  <c r="D23" i="14"/>
  <c r="E23" i="14"/>
  <c r="B38" i="14" a="1"/>
  <c r="B38" i="14" s="1"/>
  <c r="B47" i="14" a="1"/>
  <c r="C47" i="14" s="1"/>
  <c r="B41" i="14" a="1"/>
  <c r="H41" i="14" s="1"/>
  <c r="B36" i="14" a="1"/>
  <c r="D36" i="14" s="1"/>
  <c r="B34" i="14" a="1"/>
  <c r="G34" i="14" s="1"/>
  <c r="G33" i="14" s="1"/>
  <c r="B45" i="14" a="1"/>
  <c r="H45" i="14" s="1"/>
  <c r="G23" i="14"/>
  <c r="H23" i="14"/>
  <c r="B50" i="14"/>
  <c r="B62" i="14" l="1" a="1"/>
  <c r="C62" i="14" s="1"/>
  <c r="G38" i="14"/>
  <c r="C38" i="14"/>
  <c r="E45" i="14"/>
  <c r="B47" i="14"/>
  <c r="D45" i="14"/>
  <c r="F38" i="14"/>
  <c r="B45" i="14"/>
  <c r="E38" i="14"/>
  <c r="H36" i="14"/>
  <c r="B36" i="14"/>
  <c r="B41" i="14"/>
  <c r="F41" i="14"/>
  <c r="B34" i="14"/>
  <c r="B33" i="14" s="1"/>
  <c r="F34" i="14"/>
  <c r="F33" i="14" s="1"/>
  <c r="E34" i="14"/>
  <c r="E33" i="14" s="1"/>
  <c r="C34" i="14"/>
  <c r="C33" i="14" s="1"/>
  <c r="H38" i="14"/>
  <c r="E36" i="14"/>
  <c r="B60" i="14" a="1"/>
  <c r="E60" i="14" s="1"/>
  <c r="H65" i="14"/>
  <c r="D38" i="14"/>
  <c r="D34" i="14"/>
  <c r="D33" i="14" s="1"/>
  <c r="D41" i="14"/>
  <c r="C41" i="14"/>
  <c r="E41" i="14"/>
  <c r="G41" i="14"/>
  <c r="B58" i="14" a="1"/>
  <c r="D58" i="14" s="1"/>
  <c r="B52" i="14" a="1"/>
  <c r="G52" i="14" s="1"/>
  <c r="G51" i="14" s="1"/>
  <c r="G36" i="14"/>
  <c r="C36" i="14"/>
  <c r="H34" i="14"/>
  <c r="H33" i="14" s="1"/>
  <c r="F36" i="14"/>
  <c r="C45" i="14"/>
  <c r="F45" i="14"/>
  <c r="G45" i="14"/>
  <c r="B56" i="14" a="1"/>
  <c r="H56" i="14" s="1"/>
  <c r="B54" i="14" a="1"/>
  <c r="B54" i="14" s="1"/>
  <c r="B65" i="14"/>
  <c r="B62" i="14" l="1"/>
  <c r="H60" i="14"/>
  <c r="E58" i="14"/>
  <c r="C52" i="14"/>
  <c r="C51" i="14" s="1"/>
  <c r="G54" i="14"/>
  <c r="F54" i="14"/>
  <c r="B80" i="14"/>
  <c r="H54" i="14"/>
  <c r="G56" i="14"/>
  <c r="D54" i="14"/>
  <c r="H80" i="14"/>
  <c r="B56" i="14"/>
  <c r="B52" i="14"/>
  <c r="B51" i="14" s="1"/>
  <c r="F52" i="14"/>
  <c r="F51" i="14" s="1"/>
  <c r="C56" i="14"/>
  <c r="D56" i="14"/>
  <c r="H58" i="14"/>
  <c r="H52" i="14"/>
  <c r="H51" i="14" s="1"/>
  <c r="E52" i="14"/>
  <c r="E51" i="14" s="1"/>
  <c r="E54" i="14"/>
  <c r="F56" i="14"/>
  <c r="D52" i="14"/>
  <c r="D51" i="14" s="1"/>
  <c r="E56" i="14"/>
  <c r="C58" i="14"/>
  <c r="G58" i="14"/>
  <c r="B58" i="14"/>
  <c r="F60" i="14"/>
  <c r="B60" i="14"/>
  <c r="C60" i="14"/>
  <c r="F58" i="14"/>
  <c r="D60" i="14"/>
  <c r="G60" i="14"/>
  <c r="C54" i="14"/>
  <c r="B71" i="14" a="1"/>
  <c r="E71" i="14" s="1"/>
  <c r="B77" i="14" a="1"/>
  <c r="C77" i="14" s="1"/>
  <c r="B73" i="14" a="1"/>
  <c r="E73" i="14" s="1"/>
  <c r="B69" i="14" a="1"/>
  <c r="E69" i="14" s="1"/>
  <c r="B75" i="14" a="1"/>
  <c r="F75" i="14" s="1"/>
  <c r="B67" i="14" a="1"/>
  <c r="B67" i="14" s="1"/>
  <c r="B66" i="14" s="1"/>
  <c r="B84" i="14" l="1" a="1"/>
  <c r="B84" i="14" s="1"/>
  <c r="B93" i="14" a="1"/>
  <c r="B91" i="14" a="1"/>
  <c r="E91" i="14" s="1"/>
  <c r="B75" i="14"/>
  <c r="D71" i="14"/>
  <c r="C69" i="14"/>
  <c r="H69" i="14"/>
  <c r="B69" i="14"/>
  <c r="F71" i="14"/>
  <c r="B82" i="14" a="1"/>
  <c r="B88" i="14" a="1"/>
  <c r="D88" i="14" s="1"/>
  <c r="G69" i="14"/>
  <c r="B96" i="14"/>
  <c r="H96" i="14"/>
  <c r="F69" i="14"/>
  <c r="D69" i="14"/>
  <c r="B86" i="14" a="1"/>
  <c r="C86" i="14" s="1"/>
  <c r="H71" i="14"/>
  <c r="B77" i="14"/>
  <c r="D73" i="14"/>
  <c r="H67" i="14"/>
  <c r="H66" i="14" s="1"/>
  <c r="G75" i="14"/>
  <c r="D75" i="14"/>
  <c r="C71" i="14"/>
  <c r="G71" i="14"/>
  <c r="B71" i="14"/>
  <c r="G73" i="14"/>
  <c r="B73" i="14"/>
  <c r="C73" i="14"/>
  <c r="F67" i="14"/>
  <c r="F66" i="14" s="1"/>
  <c r="E67" i="14"/>
  <c r="E66" i="14" s="1"/>
  <c r="C67" i="14"/>
  <c r="C66" i="14" s="1"/>
  <c r="H75" i="14"/>
  <c r="G67" i="14"/>
  <c r="G66" i="14" s="1"/>
  <c r="H73" i="14"/>
  <c r="C75" i="14"/>
  <c r="F73" i="14"/>
  <c r="D67" i="14"/>
  <c r="D66" i="14" s="1"/>
  <c r="E75" i="14"/>
  <c r="C84" i="14" l="1"/>
  <c r="E84" i="14"/>
  <c r="D84" i="14"/>
  <c r="H84" i="14"/>
  <c r="F84" i="14"/>
  <c r="B108" i="14" a="1"/>
  <c r="C108" i="14" s="1"/>
  <c r="G84" i="14"/>
  <c r="C91" i="14"/>
  <c r="B91" i="14"/>
  <c r="F91" i="14"/>
  <c r="B102" i="14" a="1"/>
  <c r="D102" i="14" s="1"/>
  <c r="G88" i="14"/>
  <c r="B111" i="14"/>
  <c r="C88" i="14"/>
  <c r="H91" i="14"/>
  <c r="B104" i="14" a="1"/>
  <c r="H104" i="14" s="1"/>
  <c r="G91" i="14"/>
  <c r="D91" i="14"/>
  <c r="B93" i="14"/>
  <c r="C93" i="14"/>
  <c r="C82" i="14"/>
  <c r="C81" i="14" s="1"/>
  <c r="B82" i="14"/>
  <c r="B81" i="14" s="1"/>
  <c r="B100" i="14" a="1"/>
  <c r="B98" i="14" a="1"/>
  <c r="E82" i="14"/>
  <c r="E81" i="14" s="1"/>
  <c r="H111" i="14"/>
  <c r="B106" i="14" a="1"/>
  <c r="H106" i="14" s="1"/>
  <c r="H82" i="14"/>
  <c r="H81" i="14" s="1"/>
  <c r="F82" i="14"/>
  <c r="F81" i="14" s="1"/>
  <c r="G82" i="14"/>
  <c r="G81" i="14" s="1"/>
  <c r="D82" i="14"/>
  <c r="D81" i="14" s="1"/>
  <c r="E86" i="14"/>
  <c r="H86" i="14"/>
  <c r="F86" i="14"/>
  <c r="G86" i="14"/>
  <c r="D86" i="14"/>
  <c r="B86" i="14"/>
  <c r="B88" i="14"/>
  <c r="F88" i="14"/>
  <c r="H88" i="14"/>
  <c r="E88" i="14"/>
  <c r="B102" i="14" l="1"/>
  <c r="B108" i="14"/>
  <c r="B113" i="14" a="1"/>
  <c r="H113" i="14" s="1"/>
  <c r="H112" i="14" s="1"/>
  <c r="F102" i="14"/>
  <c r="B123" i="14" a="1"/>
  <c r="B123" i="14" s="1"/>
  <c r="G102" i="14"/>
  <c r="B117" i="14" a="1"/>
  <c r="E117" i="14" s="1"/>
  <c r="B115" i="14" a="1"/>
  <c r="B115" i="14" s="1"/>
  <c r="D104" i="14"/>
  <c r="C102" i="14"/>
  <c r="B126" i="14"/>
  <c r="E102" i="14"/>
  <c r="H102" i="14"/>
  <c r="F104" i="14"/>
  <c r="G104" i="14"/>
  <c r="C104" i="14"/>
  <c r="B106" i="14"/>
  <c r="D106" i="14"/>
  <c r="F106" i="14"/>
  <c r="C106" i="14"/>
  <c r="H126" i="14"/>
  <c r="B121" i="14" a="1"/>
  <c r="E121" i="14" s="1"/>
  <c r="B119" i="14" a="1"/>
  <c r="B119" i="14" s="1"/>
  <c r="B104" i="14"/>
  <c r="E104" i="14"/>
  <c r="E100" i="14"/>
  <c r="G100" i="14"/>
  <c r="F100" i="14"/>
  <c r="B100" i="14"/>
  <c r="H100" i="14"/>
  <c r="D100" i="14"/>
  <c r="C100" i="14"/>
  <c r="G98" i="14"/>
  <c r="G97" i="14" s="1"/>
  <c r="E98" i="14"/>
  <c r="E97" i="14" s="1"/>
  <c r="C98" i="14"/>
  <c r="C97" i="14" s="1"/>
  <c r="B98" i="14"/>
  <c r="B97" i="14" s="1"/>
  <c r="H98" i="14"/>
  <c r="H97" i="14" s="1"/>
  <c r="D98" i="14"/>
  <c r="D97" i="14" s="1"/>
  <c r="F98" i="14"/>
  <c r="F97" i="14" s="1"/>
  <c r="E106" i="14"/>
  <c r="G106" i="14"/>
  <c r="D113" i="14" l="1"/>
  <c r="D112" i="14" s="1"/>
  <c r="C113" i="14"/>
  <c r="C112" i="14" s="1"/>
  <c r="C123" i="14"/>
  <c r="D115" i="14"/>
  <c r="G113" i="14"/>
  <c r="G112" i="14" s="1"/>
  <c r="B132" i="14" a="1"/>
  <c r="C132" i="14" s="1"/>
  <c r="F113" i="14"/>
  <c r="F112" i="14" s="1"/>
  <c r="E113" i="14"/>
  <c r="E112" i="14" s="1"/>
  <c r="C115" i="14"/>
  <c r="B113" i="14"/>
  <c r="B112" i="14" s="1"/>
  <c r="B128" i="14" a="1"/>
  <c r="F128" i="14" s="1"/>
  <c r="F127" i="14" s="1"/>
  <c r="C117" i="14"/>
  <c r="B136" i="14" a="1"/>
  <c r="G136" i="14" s="1"/>
  <c r="B117" i="14"/>
  <c r="G117" i="14"/>
  <c r="H117" i="14"/>
  <c r="H115" i="14"/>
  <c r="E115" i="14"/>
  <c r="G115" i="14"/>
  <c r="F115" i="14"/>
  <c r="B141" i="14"/>
  <c r="B134" i="14" a="1"/>
  <c r="E134" i="14" s="1"/>
  <c r="D117" i="14"/>
  <c r="F117" i="14"/>
  <c r="B138" i="14" a="1"/>
  <c r="B138" i="14" s="1"/>
  <c r="H141" i="14"/>
  <c r="C119" i="14"/>
  <c r="D119" i="14"/>
  <c r="B130" i="14" a="1"/>
  <c r="F130" i="14" s="1"/>
  <c r="G119" i="14"/>
  <c r="H119" i="14"/>
  <c r="H121" i="14"/>
  <c r="G121" i="14"/>
  <c r="B121" i="14"/>
  <c r="E119" i="14"/>
  <c r="D121" i="14"/>
  <c r="F121" i="14"/>
  <c r="F119" i="14"/>
  <c r="C121" i="14"/>
  <c r="H132" i="14" l="1"/>
  <c r="E132" i="14"/>
  <c r="D132" i="14"/>
  <c r="G132" i="14"/>
  <c r="B132" i="14"/>
  <c r="F132" i="14"/>
  <c r="H128" i="14"/>
  <c r="H127" i="14" s="1"/>
  <c r="B147" i="14" a="1"/>
  <c r="D147" i="14" s="1"/>
  <c r="H136" i="14"/>
  <c r="C136" i="14"/>
  <c r="C128" i="14"/>
  <c r="C127" i="14" s="1"/>
  <c r="B134" i="14"/>
  <c r="E128" i="14"/>
  <c r="E127" i="14" s="1"/>
  <c r="B128" i="14"/>
  <c r="B127" i="14" s="1"/>
  <c r="D136" i="14"/>
  <c r="B143" i="14" a="1"/>
  <c r="F143" i="14" s="1"/>
  <c r="F142" i="14" s="1"/>
  <c r="B151" i="14" a="1"/>
  <c r="F151" i="14" s="1"/>
  <c r="B153" i="14" a="1"/>
  <c r="B153" i="14" s="1"/>
  <c r="B136" i="14"/>
  <c r="E136" i="14"/>
  <c r="D128" i="14"/>
  <c r="D127" i="14" s="1"/>
  <c r="G128" i="14"/>
  <c r="G127" i="14" s="1"/>
  <c r="H130" i="14"/>
  <c r="B149" i="14" a="1"/>
  <c r="C149" i="14" s="1"/>
  <c r="E130" i="14"/>
  <c r="H156" i="14"/>
  <c r="G134" i="14"/>
  <c r="D134" i="14"/>
  <c r="B156" i="14"/>
  <c r="H134" i="14"/>
  <c r="F136" i="14"/>
  <c r="F134" i="14"/>
  <c r="C138" i="14"/>
  <c r="B145" i="14" a="1"/>
  <c r="G145" i="14" s="1"/>
  <c r="D130" i="14"/>
  <c r="C134" i="14"/>
  <c r="G130" i="14"/>
  <c r="C130" i="14"/>
  <c r="B130" i="14"/>
  <c r="B147" i="14" l="1"/>
  <c r="C147" i="14"/>
  <c r="H147" i="14"/>
  <c r="E147" i="14"/>
  <c r="F147" i="14"/>
  <c r="G147" i="14"/>
  <c r="D143" i="14"/>
  <c r="D142" i="14" s="1"/>
  <c r="C143" i="14"/>
  <c r="C142" i="14" s="1"/>
  <c r="H143" i="14"/>
  <c r="H142" i="14" s="1"/>
  <c r="E143" i="14"/>
  <c r="E142" i="14" s="1"/>
  <c r="H149" i="14"/>
  <c r="G149" i="14"/>
  <c r="G151" i="14"/>
  <c r="E151" i="14"/>
  <c r="B168" i="14" a="1"/>
  <c r="B168" i="14" s="1"/>
  <c r="B160" i="14" a="1"/>
  <c r="F160" i="14" s="1"/>
  <c r="B151" i="14"/>
  <c r="G143" i="14"/>
  <c r="G142" i="14" s="1"/>
  <c r="H151" i="14"/>
  <c r="B143" i="14"/>
  <c r="B142" i="14" s="1"/>
  <c r="B171" i="14"/>
  <c r="B162" i="14" a="1"/>
  <c r="B162" i="14" s="1"/>
  <c r="C153" i="14"/>
  <c r="B164" i="14" a="1"/>
  <c r="B164" i="14" s="1"/>
  <c r="D151" i="14"/>
  <c r="C151" i="14"/>
  <c r="H171" i="14"/>
  <c r="B166" i="14" a="1"/>
  <c r="F166" i="14" s="1"/>
  <c r="B149" i="14"/>
  <c r="E149" i="14"/>
  <c r="B145" i="14"/>
  <c r="B158" i="14" a="1"/>
  <c r="B158" i="14" s="1"/>
  <c r="B157" i="14" s="1"/>
  <c r="E145" i="14"/>
  <c r="F149" i="14"/>
  <c r="D149" i="14"/>
  <c r="H145" i="14"/>
  <c r="F145" i="14"/>
  <c r="D145" i="14"/>
  <c r="C145" i="14"/>
  <c r="H160" i="14" l="1"/>
  <c r="B181" i="14" a="1"/>
  <c r="C181" i="14" s="1"/>
  <c r="C168" i="14"/>
  <c r="D160" i="14"/>
  <c r="E160" i="14"/>
  <c r="B160" i="14"/>
  <c r="G160" i="14"/>
  <c r="C160" i="14"/>
  <c r="D162" i="14"/>
  <c r="G162" i="14"/>
  <c r="H162" i="14"/>
  <c r="C162" i="14"/>
  <c r="E162" i="14"/>
  <c r="F162" i="14"/>
  <c r="B173" i="14" a="1"/>
  <c r="D173" i="14" s="1"/>
  <c r="D172" i="14" s="1"/>
  <c r="B177" i="14" a="1"/>
  <c r="B177" i="14" s="1"/>
  <c r="D158" i="14"/>
  <c r="D157" i="14" s="1"/>
  <c r="F164" i="14"/>
  <c r="B175" i="14" a="1"/>
  <c r="G175" i="14" s="1"/>
  <c r="G166" i="14"/>
  <c r="B179" i="14" a="1"/>
  <c r="F179" i="14" s="1"/>
  <c r="E158" i="14"/>
  <c r="E157" i="14" s="1"/>
  <c r="G164" i="14"/>
  <c r="D166" i="14"/>
  <c r="E164" i="14"/>
  <c r="H164" i="14"/>
  <c r="H166" i="14"/>
  <c r="B183" i="14" a="1"/>
  <c r="C183" i="14" s="1"/>
  <c r="H158" i="14"/>
  <c r="H157" i="14" s="1"/>
  <c r="F158" i="14"/>
  <c r="F157" i="14" s="1"/>
  <c r="C164" i="14"/>
  <c r="D164" i="14"/>
  <c r="C166" i="14"/>
  <c r="B166" i="14"/>
  <c r="C158" i="14"/>
  <c r="C157" i="14" s="1"/>
  <c r="G158" i="14"/>
  <c r="G157" i="14" s="1"/>
  <c r="E166" i="14"/>
  <c r="E181" i="14" l="1"/>
  <c r="G181" i="14"/>
  <c r="F181" i="14"/>
  <c r="B181" i="14"/>
  <c r="D181" i="14"/>
  <c r="H181" i="14"/>
  <c r="C179" i="14"/>
  <c r="C173" i="14"/>
  <c r="C172" i="14" s="1"/>
  <c r="G173" i="14"/>
  <c r="G172" i="14" s="1"/>
  <c r="H173" i="14"/>
  <c r="H172" i="14" s="1"/>
  <c r="B173" i="14"/>
  <c r="B172" i="14" s="1"/>
  <c r="H179" i="14"/>
  <c r="E173" i="14"/>
  <c r="E172" i="14" s="1"/>
  <c r="F173" i="14"/>
  <c r="F172" i="14" s="1"/>
  <c r="B179" i="14"/>
  <c r="D177" i="14"/>
  <c r="H177" i="14"/>
  <c r="E177" i="14"/>
  <c r="F177" i="14"/>
  <c r="C177" i="14"/>
  <c r="G177" i="14"/>
  <c r="C175" i="14"/>
  <c r="H175" i="14"/>
  <c r="E175" i="14"/>
  <c r="B175" i="14"/>
  <c r="F175" i="14"/>
  <c r="D175" i="14"/>
  <c r="B183" i="14"/>
  <c r="D179" i="14"/>
  <c r="G179" i="14"/>
  <c r="E179" i="14"/>
</calcChain>
</file>

<file path=xl/sharedStrings.xml><?xml version="1.0" encoding="utf-8"?>
<sst xmlns="http://schemas.openxmlformats.org/spreadsheetml/2006/main" count="47" uniqueCount="35">
  <si>
    <t>Notes:</t>
  </si>
  <si>
    <t>MONDAY</t>
  </si>
  <si>
    <t>September</t>
  </si>
  <si>
    <r>
      <rPr>
        <b/>
        <sz val="11"/>
        <color theme="4"/>
        <rFont val="Franklin Gothic Book"/>
        <family val="2"/>
        <scheme val="minor"/>
      </rPr>
      <t>RO Connections</t>
    </r>
    <r>
      <rPr>
        <b/>
        <sz val="11"/>
        <color theme="1"/>
        <rFont val="Franklin Gothic Book"/>
        <family val="2"/>
        <scheme val="minor"/>
      </rPr>
      <t xml:space="preserve"> 3PM</t>
    </r>
  </si>
  <si>
    <r>
      <rPr>
        <b/>
        <sz val="11"/>
        <color theme="4"/>
        <rFont val="Franklin Gothic Book"/>
        <family val="2"/>
        <scheme val="minor"/>
      </rPr>
      <t xml:space="preserve">MAP Conference </t>
    </r>
    <r>
      <rPr>
        <b/>
        <sz val="11"/>
        <rFont val="Franklin Gothic Book"/>
        <family val="2"/>
        <scheme val="minor"/>
      </rPr>
      <t>8:15-4PM</t>
    </r>
    <r>
      <rPr>
        <sz val="11"/>
        <color theme="1"/>
        <rFont val="Franklin Gothic Book"/>
        <family val="2"/>
        <scheme val="minor"/>
      </rPr>
      <t xml:space="preserve"> Holiday Inn Winnipeg Airport </t>
    </r>
  </si>
  <si>
    <r>
      <rPr>
        <b/>
        <sz val="11"/>
        <color theme="8"/>
        <rFont val="Franklin Gothic Book"/>
        <family val="2"/>
        <scheme val="minor"/>
      </rPr>
      <t>UM Closed</t>
    </r>
    <r>
      <rPr>
        <sz val="11"/>
        <color theme="1"/>
        <rFont val="Franklin Gothic Book"/>
        <family val="2"/>
        <scheme val="minor"/>
      </rPr>
      <t xml:space="preserve"> Remembrance Day</t>
    </r>
  </si>
  <si>
    <r>
      <rPr>
        <b/>
        <sz val="11"/>
        <color theme="8"/>
        <rFont val="Franklin Gothic Book"/>
        <family val="2"/>
        <scheme val="minor"/>
      </rPr>
      <t>UM Closed</t>
    </r>
    <r>
      <rPr>
        <sz val="11"/>
        <color theme="1"/>
        <rFont val="Franklin Gothic Book"/>
        <family val="2"/>
        <scheme val="minor"/>
      </rPr>
      <t xml:space="preserve"> Thanksgiving</t>
    </r>
  </si>
  <si>
    <t>Fall Term Break</t>
  </si>
  <si>
    <t>FRIDAY</t>
  </si>
  <si>
    <r>
      <rPr>
        <b/>
        <sz val="11"/>
        <color theme="4"/>
        <rFont val="Franklin Gothic Book"/>
        <family val="2"/>
        <scheme val="minor"/>
      </rPr>
      <t xml:space="preserve">LOD </t>
    </r>
    <r>
      <rPr>
        <b/>
        <sz val="11"/>
        <rFont val="Franklin Gothic Book"/>
        <family val="2"/>
        <scheme val="minor"/>
      </rPr>
      <t>9:30-12:30</t>
    </r>
    <r>
      <rPr>
        <sz val="11"/>
        <color theme="1"/>
        <rFont val="Franklin Gothic Book"/>
        <family val="2"/>
        <scheme val="minor"/>
      </rPr>
      <t xml:space="preserve"> Responding to Sexual Violence Disclosures </t>
    </r>
  </si>
  <si>
    <t>VW Deadline Fall Term</t>
  </si>
  <si>
    <t>First day of classes</t>
  </si>
  <si>
    <t>Tuition fee payment deadline</t>
  </si>
  <si>
    <t>Last day of Fall term classes</t>
  </si>
  <si>
    <t>Fall Term exams</t>
  </si>
  <si>
    <t>Fall term exams</t>
  </si>
  <si>
    <r>
      <rPr>
        <b/>
        <sz val="11"/>
        <color theme="4"/>
        <rFont val="Franklin Gothic Book"/>
        <family val="2"/>
        <scheme val="minor"/>
      </rPr>
      <t xml:space="preserve">UMAE PD </t>
    </r>
    <r>
      <rPr>
        <b/>
        <sz val="11"/>
        <color theme="1"/>
        <rFont val="Franklin Gothic Book"/>
        <family val="2"/>
        <scheme val="minor"/>
      </rPr>
      <t>9-10AM</t>
    </r>
    <r>
      <rPr>
        <sz val="11"/>
        <color theme="1"/>
        <rFont val="Franklin Gothic Book"/>
        <family val="2"/>
        <scheme val="minor"/>
      </rPr>
      <t xml:space="preserve"> Métis Inclusion Coordinator</t>
    </r>
  </si>
  <si>
    <t>UM Closed Winter Holiday</t>
  </si>
  <si>
    <r>
      <t xml:space="preserve">UM Closed </t>
    </r>
    <r>
      <rPr>
        <sz val="11"/>
        <rFont val="Franklin Gothic Book"/>
        <family val="2"/>
        <scheme val="minor"/>
      </rPr>
      <t>National Day for Truth and Reconciliation</t>
    </r>
  </si>
  <si>
    <t xml:space="preserve">First day of classes </t>
  </si>
  <si>
    <t>Last day to drop Fall Term &amp; Fall/Winter Term Spanning courses without financial penalty</t>
  </si>
  <si>
    <t>Last day to add for Fall Term and Fall/Winter Term classes</t>
  </si>
  <si>
    <t>Last date to drop Winter Term, Winter/Summer Spanning without financial penalty</t>
  </si>
  <si>
    <t>Last date to add Winter Term classes and Winter/Summer term spanning  classes</t>
  </si>
  <si>
    <t xml:space="preserve">Winter term fee payment deadline </t>
  </si>
  <si>
    <t>Winter Term Break</t>
  </si>
  <si>
    <t>Last day of classes for Winter term</t>
  </si>
  <si>
    <t>VW deadline for Winter Term classes</t>
  </si>
  <si>
    <t>VW deadline for Winter/Summer Term spanning distance and online courses</t>
  </si>
  <si>
    <r>
      <rPr>
        <b/>
        <sz val="11"/>
        <color theme="8"/>
        <rFont val="Franklin Gothic Book"/>
        <family val="2"/>
        <scheme val="minor"/>
      </rPr>
      <t>UM Closed</t>
    </r>
    <r>
      <rPr>
        <sz val="11"/>
        <color theme="1"/>
        <rFont val="Franklin Gothic Book"/>
        <family val="2"/>
        <scheme val="minor"/>
      </rPr>
      <t xml:space="preserve"> Louis Riel Day</t>
    </r>
  </si>
  <si>
    <r>
      <rPr>
        <b/>
        <sz val="11"/>
        <color theme="8"/>
        <rFont val="Franklin Gothic Book"/>
        <family val="2"/>
        <scheme val="minor"/>
      </rPr>
      <t>UM Closed</t>
    </r>
    <r>
      <rPr>
        <sz val="11"/>
        <color theme="1"/>
        <rFont val="Franklin Gothic Book"/>
        <family val="2"/>
        <scheme val="minor"/>
      </rPr>
      <t xml:space="preserve"> Good Friday</t>
    </r>
  </si>
  <si>
    <r>
      <rPr>
        <b/>
        <sz val="11"/>
        <color theme="4"/>
        <rFont val="Franklin Gothic Book"/>
        <family val="2"/>
        <scheme val="minor"/>
      </rPr>
      <t xml:space="preserve">Nov 18 IEW session for Faculty and staff: </t>
    </r>
    <r>
      <rPr>
        <sz val="11"/>
        <color theme="1"/>
        <rFont val="Franklin Gothic Book"/>
        <family val="2"/>
        <scheme val="minor"/>
      </rPr>
      <t xml:space="preserve">Immigration changes, cultural adjustment, and supports on campus for international student success. Register here: https://forms.office.com/r/GZ3W3psHv3  </t>
    </r>
  </si>
  <si>
    <r>
      <t xml:space="preserve">International Education Week (IEW) </t>
    </r>
    <r>
      <rPr>
        <sz val="11"/>
        <rFont val="Franklin Gothic Book"/>
        <family val="2"/>
        <scheme val="minor"/>
      </rPr>
      <t xml:space="preserve">https://umanitoba.ca/international/iew </t>
    </r>
  </si>
  <si>
    <r>
      <rPr>
        <b/>
        <sz val="10.5"/>
        <color theme="4"/>
        <rFont val="Franklin Gothic Book"/>
        <family val="2"/>
        <scheme val="minor"/>
      </rPr>
      <t>UMAE Meeting</t>
    </r>
    <r>
      <rPr>
        <b/>
        <sz val="10.5"/>
        <color theme="6"/>
        <rFont val="Franklin Gothic Book"/>
        <family val="2"/>
        <scheme val="minor"/>
      </rPr>
      <t xml:space="preserve"> </t>
    </r>
    <r>
      <rPr>
        <sz val="10.5"/>
        <rFont val="Franklin Gothic Book"/>
        <family val="2"/>
        <scheme val="minor"/>
      </rPr>
      <t>3-4PM</t>
    </r>
  </si>
  <si>
    <r>
      <rPr>
        <b/>
        <sz val="10.5"/>
        <color theme="4"/>
        <rFont val="Franklin Gothic Book"/>
        <family val="2"/>
        <scheme val="minor"/>
      </rPr>
      <t>IEW Session</t>
    </r>
    <r>
      <rPr>
        <sz val="10.5"/>
        <rFont val="Franklin Gothic Book"/>
        <family val="2"/>
        <scheme val="minor"/>
      </rPr>
      <t xml:space="preserve"> </t>
    </r>
    <r>
      <rPr>
        <b/>
        <sz val="10.5"/>
        <rFont val="Franklin Gothic Book"/>
        <family val="2"/>
        <scheme val="minor"/>
      </rPr>
      <t xml:space="preserve">9-10AM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</si>
</sst>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35" x14ac:knownFonts="1">
    <font>
      <sz val="1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b/>
      <sz val="11"/>
      <color theme="0"/>
      <name val="Franklin Gothic Book"/>
      <family val="2"/>
      <scheme val="minor"/>
    </font>
    <font>
      <b/>
      <sz val="14"/>
      <color theme="0"/>
      <name val="Franklin Gothic Book"/>
      <family val="2"/>
      <scheme val="minor"/>
    </font>
    <font>
      <b/>
      <sz val="28"/>
      <color theme="0"/>
      <name val="Franklin Gothic Demi"/>
      <family val="2"/>
      <scheme val="major"/>
    </font>
    <font>
      <sz val="36"/>
      <color theme="4" tint="-0.24994659260841701"/>
      <name val="Franklin Gothic Book"/>
      <family val="2"/>
      <scheme val="minor"/>
    </font>
    <font>
      <b/>
      <sz val="11"/>
      <color theme="3"/>
      <name val="Franklin Gothic Demi"/>
      <family val="2"/>
      <scheme val="major"/>
    </font>
    <font>
      <sz val="16"/>
      <color theme="1"/>
      <name val="Franklin Gothic Book"/>
      <family val="2"/>
      <scheme val="minor"/>
    </font>
    <font>
      <b/>
      <sz val="11"/>
      <color theme="0"/>
      <name val="Franklin Gothic Demi"/>
      <family val="2"/>
      <scheme val="major"/>
    </font>
    <font>
      <sz val="11"/>
      <name val="Franklin Gothic Book"/>
      <family val="2"/>
      <scheme val="minor"/>
    </font>
    <font>
      <sz val="11"/>
      <color theme="1"/>
      <name val="Franklin Gothic Demi"/>
      <family val="2"/>
      <scheme val="major"/>
    </font>
    <font>
      <sz val="11"/>
      <color indexed="63"/>
      <name val="Franklin Gothic Book"/>
      <family val="2"/>
      <scheme val="minor"/>
    </font>
    <font>
      <b/>
      <sz val="11"/>
      <color theme="1"/>
      <name val="Franklin Gothic Book"/>
      <family val="2"/>
      <scheme val="minor"/>
    </font>
    <font>
      <i/>
      <sz val="11"/>
      <color theme="3" tint="-0.24994659260841701"/>
      <name val="Franklin Gothic Book"/>
      <family val="2"/>
      <scheme val="minor"/>
    </font>
    <font>
      <sz val="11"/>
      <name val="Franklin Gothic Demi"/>
      <family val="2"/>
      <scheme val="major"/>
    </font>
    <font>
      <sz val="36"/>
      <color theme="1"/>
      <name val="Franklin Gothic Demi"/>
      <family val="2"/>
      <scheme val="major"/>
    </font>
    <font>
      <b/>
      <sz val="36"/>
      <color theme="1"/>
      <name val="Franklin Gothic Demi"/>
      <family val="2"/>
      <scheme val="major"/>
    </font>
    <font>
      <sz val="10"/>
      <name val="Franklin Gothic Demi"/>
      <family val="2"/>
      <scheme val="major"/>
    </font>
    <font>
      <sz val="16"/>
      <color theme="1"/>
      <name val="Franklin Gothic Demi"/>
      <family val="2"/>
      <scheme val="major"/>
    </font>
    <font>
      <sz val="36"/>
      <name val="Franklin Gothic Demi"/>
      <family val="2"/>
      <scheme val="major"/>
    </font>
    <font>
      <sz val="36"/>
      <color theme="4" tint="-0.24994659260841701"/>
      <name val="Franklin Gothic Demi"/>
      <family val="2"/>
      <scheme val="major"/>
    </font>
    <font>
      <b/>
      <sz val="11"/>
      <color theme="4"/>
      <name val="Franklin Gothic Book"/>
      <family val="2"/>
      <scheme val="minor"/>
    </font>
    <font>
      <b/>
      <sz val="11"/>
      <name val="Franklin Gothic Book"/>
      <family val="2"/>
      <scheme val="minor"/>
    </font>
    <font>
      <b/>
      <sz val="11"/>
      <color theme="8"/>
      <name val="Franklin Gothic Book"/>
      <family val="2"/>
      <scheme val="minor"/>
    </font>
    <font>
      <sz val="11"/>
      <color theme="5"/>
      <name val="Franklin Gothic Book"/>
      <family val="2"/>
      <scheme val="minor"/>
    </font>
    <font>
      <b/>
      <sz val="11"/>
      <color theme="6"/>
      <name val="Franklin Gothic Book"/>
      <family val="2"/>
      <scheme val="minor"/>
    </font>
    <font>
      <b/>
      <sz val="10.5"/>
      <color theme="6"/>
      <name val="Franklin Gothic Book"/>
      <family val="2"/>
      <scheme val="minor"/>
    </font>
    <font>
      <b/>
      <sz val="10.5"/>
      <color theme="4"/>
      <name val="Franklin Gothic Book"/>
      <family val="2"/>
      <scheme val="minor"/>
    </font>
    <font>
      <sz val="10.5"/>
      <name val="Franklin Gothic Book"/>
      <family val="2"/>
      <scheme val="minor"/>
    </font>
    <font>
      <b/>
      <sz val="10.5"/>
      <name val="Franklin Gothic Book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rgb="FFFFFFCC"/>
      </patternFill>
    </fill>
    <fill>
      <patternFill patternType="solid">
        <fgColor theme="1"/>
        <bgColor indexed="64"/>
      </patternFill>
    </fill>
    <fill>
      <patternFill patternType="solid">
        <fgColor theme="1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3743705557422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 style="thin">
        <color theme="0" tint="-0.14996795556505021"/>
      </right>
      <top/>
      <bottom/>
      <diagonal/>
    </border>
  </borders>
  <cellStyleXfs count="16">
    <xf numFmtId="0" fontId="0" fillId="0" borderId="0" applyFill="0" applyBorder="0" applyProtection="0"/>
    <xf numFmtId="0" fontId="16" fillId="3" borderId="0" applyNumberFormat="0" applyBorder="0" applyAlignment="0" applyProtection="0"/>
    <xf numFmtId="0" fontId="10" fillId="0" borderId="0" applyNumberFormat="0" applyFill="0" applyProtection="0">
      <alignment horizontal="left" indent="3"/>
    </xf>
    <xf numFmtId="0" fontId="7" fillId="4" borderId="1" applyNumberFormat="0" applyAlignment="0" applyProtection="0"/>
    <xf numFmtId="0" fontId="8" fillId="5" borderId="2" applyNumberFormat="0" applyProtection="0">
      <alignment vertical="center"/>
    </xf>
    <xf numFmtId="164" fontId="12" fillId="0" borderId="9" applyFill="0" applyProtection="0">
      <alignment horizontal="left" vertical="center" wrapText="1" indent="1"/>
    </xf>
    <xf numFmtId="164" fontId="15" fillId="0" borderId="6" applyFill="0" applyProtection="0">
      <alignment horizontal="left" vertical="top" wrapText="1" indent="1"/>
    </xf>
    <xf numFmtId="164" fontId="5" fillId="0" borderId="0" applyNumberFormat="0" applyFill="0" applyProtection="0">
      <alignment horizontal="left" vertical="top" wrapText="1" indent="1"/>
    </xf>
    <xf numFmtId="164" fontId="14" fillId="0" borderId="8" applyNumberFormat="0" applyFill="0" applyProtection="0">
      <alignment horizontal="left" vertical="center" wrapText="1" indent="1"/>
    </xf>
    <xf numFmtId="0" fontId="9" fillId="6" borderId="0" applyNumberFormat="0" applyBorder="0" applyProtection="0">
      <alignment horizontal="center"/>
    </xf>
    <xf numFmtId="0" fontId="13" fillId="9" borderId="3" applyNumberFormat="0" applyProtection="0">
      <alignment horizontal="left" vertical="center" indent="1"/>
    </xf>
    <xf numFmtId="0" fontId="13" fillId="6" borderId="3" applyNumberFormat="0" applyProtection="0">
      <alignment horizontal="left" indent="1"/>
    </xf>
    <xf numFmtId="0" fontId="11" fillId="0" borderId="0" applyNumberFormat="0" applyFill="0" applyBorder="0" applyAlignment="0" applyProtection="0"/>
    <xf numFmtId="0" fontId="14" fillId="7" borderId="10" applyNumberFormat="0" applyFont="0" applyAlignment="0" applyProtection="0"/>
    <xf numFmtId="0" fontId="18" fillId="0" borderId="0" applyNumberFormat="0" applyFill="0" applyBorder="0" applyAlignment="0" applyProtection="0"/>
    <xf numFmtId="0" fontId="17" fillId="0" borderId="11" applyNumberFormat="0" applyFill="0" applyAlignment="0" applyProtection="0"/>
  </cellStyleXfs>
  <cellXfs count="71">
    <xf numFmtId="0" fontId="0" fillId="0" borderId="0" xfId="0"/>
    <xf numFmtId="0" fontId="4" fillId="0" borderId="6" xfId="6" applyNumberFormat="1" applyFont="1" applyFill="1">
      <alignment horizontal="left" vertical="top" wrapText="1" indent="1"/>
    </xf>
    <xf numFmtId="0" fontId="4" fillId="0" borderId="5" xfId="6" applyNumberFormat="1" applyFont="1" applyFill="1" applyBorder="1">
      <alignment horizontal="left" vertical="top" wrapText="1" indent="1"/>
    </xf>
    <xf numFmtId="0" fontId="4" fillId="0" borderId="12" xfId="6" applyNumberFormat="1" applyFont="1" applyFill="1" applyBorder="1">
      <alignment horizontal="left" vertical="top" wrapText="1" indent="1"/>
    </xf>
    <xf numFmtId="0" fontId="4" fillId="0" borderId="17" xfId="6" applyNumberFormat="1" applyFont="1" applyFill="1" applyBorder="1">
      <alignment horizontal="left" vertical="top" wrapText="1" indent="1"/>
    </xf>
    <xf numFmtId="0" fontId="4" fillId="0" borderId="18" xfId="6" applyNumberFormat="1" applyFont="1" applyFill="1" applyBorder="1">
      <alignment horizontal="left" vertical="top" wrapText="1" indent="1"/>
    </xf>
    <xf numFmtId="0" fontId="0" fillId="0" borderId="0" xfId="0" applyBorder="1"/>
    <xf numFmtId="0" fontId="4" fillId="0" borderId="0" xfId="6" applyNumberFormat="1" applyFont="1" applyFill="1" applyBorder="1">
      <alignment horizontal="left" vertical="top" wrapText="1" indent="1"/>
    </xf>
    <xf numFmtId="0" fontId="4" fillId="0" borderId="0" xfId="7" applyNumberFormat="1" applyFont="1">
      <alignment horizontal="left" vertical="top" wrapText="1" indent="1"/>
    </xf>
    <xf numFmtId="0" fontId="4" fillId="0" borderId="7" xfId="6" applyNumberFormat="1" applyFont="1" applyFill="1" applyBorder="1">
      <alignment horizontal="left" vertical="top" wrapText="1" indent="1"/>
    </xf>
    <xf numFmtId="0" fontId="19" fillId="2" borderId="0" xfId="0" applyFont="1" applyFill="1"/>
    <xf numFmtId="0" fontId="20" fillId="0" borderId="0" xfId="2" applyFont="1" applyAlignment="1">
      <alignment horizontal="left" vertical="center"/>
    </xf>
    <xf numFmtId="0" fontId="19" fillId="0" borderId="0" xfId="0" applyFont="1"/>
    <xf numFmtId="0" fontId="21" fillId="0" borderId="0" xfId="9" applyFont="1" applyFill="1" applyAlignment="1">
      <alignment horizontal="right" vertical="center"/>
    </xf>
    <xf numFmtId="0" fontId="22" fillId="0" borderId="0" xfId="0" applyFont="1"/>
    <xf numFmtId="0" fontId="13" fillId="8" borderId="14" xfId="10" applyFill="1" applyBorder="1">
      <alignment horizontal="left" vertical="center" indent="1"/>
    </xf>
    <xf numFmtId="0" fontId="13" fillId="8" borderId="15" xfId="11" applyFill="1" applyBorder="1" applyAlignment="1">
      <alignment horizontal="left" vertical="center" indent="1"/>
    </xf>
    <xf numFmtId="0" fontId="13" fillId="8" borderId="15" xfId="10" applyFill="1" applyBorder="1">
      <alignment horizontal="left" vertical="center" indent="1"/>
    </xf>
    <xf numFmtId="0" fontId="13" fillId="8" borderId="16" xfId="10" applyFill="1" applyBorder="1">
      <alignment horizontal="left" vertical="center" indent="1"/>
    </xf>
    <xf numFmtId="164" fontId="23" fillId="0" borderId="13" xfId="5" applyFont="1" applyFill="1" applyBorder="1">
      <alignment horizontal="left" vertical="center" wrapText="1" indent="1"/>
    </xf>
    <xf numFmtId="164" fontId="23" fillId="0" borderId="5" xfId="5" applyFont="1" applyFill="1" applyBorder="1">
      <alignment horizontal="left" vertical="center" wrapText="1" indent="1"/>
    </xf>
    <xf numFmtId="164" fontId="23" fillId="0" borderId="9" xfId="5" applyFont="1" applyFill="1">
      <alignment horizontal="left" vertical="center" wrapText="1" indent="1"/>
    </xf>
    <xf numFmtId="164" fontId="23" fillId="0" borderId="4" xfId="5" applyFont="1" applyFill="1" applyBorder="1">
      <alignment horizontal="left" vertical="center" wrapText="1" indent="1"/>
    </xf>
    <xf numFmtId="0" fontId="20" fillId="0" borderId="0" xfId="2" applyFont="1" applyFill="1" applyAlignment="1">
      <alignment horizontal="left" vertical="center"/>
    </xf>
    <xf numFmtId="0" fontId="24" fillId="0" borderId="0" xfId="0" applyFont="1" applyFill="1" applyAlignment="1">
      <alignment vertical="center"/>
    </xf>
    <xf numFmtId="0" fontId="25" fillId="0" borderId="0" xfId="2" applyFont="1" applyFill="1" applyAlignment="1">
      <alignment horizontal="left" vertical="center"/>
    </xf>
    <xf numFmtId="0" fontId="24" fillId="0" borderId="0" xfId="0" applyFont="1" applyFill="1" applyBorder="1" applyAlignment="1">
      <alignment vertical="center"/>
    </xf>
    <xf numFmtId="0" fontId="13" fillId="8" borderId="13" xfId="10" applyFill="1" applyBorder="1">
      <alignment horizontal="left" vertical="center" indent="1"/>
    </xf>
    <xf numFmtId="0" fontId="13" fillId="8" borderId="20" xfId="11" applyFill="1" applyBorder="1" applyAlignment="1">
      <alignment horizontal="left" vertical="center" indent="1"/>
    </xf>
    <xf numFmtId="0" fontId="13" fillId="8" borderId="20" xfId="10" applyFill="1" applyBorder="1">
      <alignment horizontal="left" vertical="center" indent="1"/>
    </xf>
    <xf numFmtId="0" fontId="13" fillId="8" borderId="21" xfId="10" applyFill="1" applyBorder="1">
      <alignment horizontal="left" vertical="center" indent="1"/>
    </xf>
    <xf numFmtId="0" fontId="25" fillId="0" borderId="0" xfId="2" applyFont="1" applyAlignment="1">
      <alignment horizontal="left" vertical="center"/>
    </xf>
    <xf numFmtId="0" fontId="19" fillId="2" borderId="0" xfId="0" applyFont="1" applyFill="1" applyBorder="1"/>
    <xf numFmtId="0" fontId="25" fillId="0" borderId="0" xfId="2" applyFont="1">
      <alignment horizontal="left" indent="3"/>
    </xf>
    <xf numFmtId="0" fontId="20" fillId="0" borderId="0" xfId="2" applyFont="1">
      <alignment horizontal="left" indent="3"/>
    </xf>
    <xf numFmtId="0" fontId="20" fillId="0" borderId="0" xfId="2" applyFont="1" applyAlignment="1">
      <alignment vertical="center"/>
    </xf>
    <xf numFmtId="0" fontId="3" fillId="0" borderId="6" xfId="6" applyNumberFormat="1" applyFont="1" applyFill="1">
      <alignment horizontal="left" vertical="top" wrapText="1" indent="1"/>
    </xf>
    <xf numFmtId="0" fontId="17" fillId="0" borderId="6" xfId="6" applyNumberFormat="1" applyFont="1" applyFill="1">
      <alignment horizontal="left" vertical="top" wrapText="1" indent="1"/>
    </xf>
    <xf numFmtId="0" fontId="4" fillId="0" borderId="17" xfId="6" applyNumberFormat="1" applyFont="1" applyFill="1" applyBorder="1" applyAlignment="1">
      <alignment vertical="top" wrapText="1"/>
    </xf>
    <xf numFmtId="164" fontId="23" fillId="0" borderId="22" xfId="5" applyFont="1" applyFill="1" applyBorder="1">
      <alignment horizontal="left" vertical="center" wrapText="1" indent="1"/>
    </xf>
    <xf numFmtId="164" fontId="23" fillId="0" borderId="20" xfId="5" applyFont="1" applyFill="1" applyBorder="1">
      <alignment horizontal="left" vertical="center" wrapText="1" indent="1"/>
    </xf>
    <xf numFmtId="164" fontId="23" fillId="0" borderId="23" xfId="5" applyFont="1" applyFill="1" applyBorder="1">
      <alignment horizontal="left" vertical="center" wrapText="1" indent="1"/>
    </xf>
    <xf numFmtId="164" fontId="3" fillId="0" borderId="13" xfId="5" applyFont="1" applyFill="1" applyBorder="1">
      <alignment horizontal="left" vertical="center" wrapText="1" indent="1"/>
    </xf>
    <xf numFmtId="164" fontId="23" fillId="0" borderId="24" xfId="5" applyFont="1" applyFill="1" applyBorder="1">
      <alignment horizontal="left" vertical="center" wrapText="1" indent="1"/>
    </xf>
    <xf numFmtId="164" fontId="23" fillId="0" borderId="0" xfId="5" applyFont="1" applyFill="1" applyBorder="1">
      <alignment horizontal="left" vertical="center" wrapText="1" indent="1"/>
    </xf>
    <xf numFmtId="0" fontId="3" fillId="0" borderId="6" xfId="6" applyNumberFormat="1" applyFont="1" applyFill="1" applyAlignment="1">
      <alignment horizontal="left" vertical="center" wrapText="1" indent="1"/>
    </xf>
    <xf numFmtId="0" fontId="28" fillId="0" borderId="6" xfId="6" applyNumberFormat="1" applyFont="1" applyFill="1">
      <alignment horizontal="left" vertical="top" wrapText="1" indent="1"/>
    </xf>
    <xf numFmtId="0" fontId="29" fillId="0" borderId="6" xfId="6" applyNumberFormat="1" applyFont="1" applyFill="1">
      <alignment horizontal="left" vertical="top" wrapText="1" indent="1"/>
    </xf>
    <xf numFmtId="0" fontId="30" fillId="0" borderId="6" xfId="6" applyNumberFormat="1" applyFont="1" applyFill="1" applyAlignment="1">
      <alignment horizontal="left" vertical="top" wrapText="1"/>
    </xf>
    <xf numFmtId="164" fontId="23" fillId="0" borderId="26" xfId="5" applyFont="1" applyFill="1" applyBorder="1">
      <alignment horizontal="left" vertical="center" wrapText="1" indent="1"/>
    </xf>
    <xf numFmtId="164" fontId="23" fillId="0" borderId="27" xfId="5" applyFont="1" applyFill="1" applyBorder="1">
      <alignment horizontal="left" vertical="center" wrapText="1" indent="1"/>
    </xf>
    <xf numFmtId="164" fontId="23" fillId="0" borderId="28" xfId="5" applyFont="1" applyFill="1" applyBorder="1">
      <alignment horizontal="left" vertical="center" wrapText="1" indent="1"/>
    </xf>
    <xf numFmtId="164" fontId="19" fillId="0" borderId="8" xfId="8" applyFont="1">
      <alignment horizontal="left" vertical="center" wrapText="1" indent="1"/>
    </xf>
    <xf numFmtId="0" fontId="19" fillId="0" borderId="8" xfId="8" applyNumberFormat="1" applyFont="1">
      <alignment horizontal="left" vertical="center" wrapText="1" indent="1"/>
    </xf>
    <xf numFmtId="0" fontId="4" fillId="0" borderId="18" xfId="7" applyNumberFormat="1" applyFont="1" applyBorder="1">
      <alignment horizontal="left" vertical="top" wrapText="1" indent="1"/>
    </xf>
    <xf numFmtId="0" fontId="4" fillId="0" borderId="12" xfId="7" applyNumberFormat="1" applyFont="1" applyBorder="1">
      <alignment horizontal="left" vertical="top" wrapText="1" indent="1"/>
    </xf>
    <xf numFmtId="0" fontId="4" fillId="0" borderId="19" xfId="7" applyNumberFormat="1" applyFont="1" applyBorder="1">
      <alignment horizontal="left" vertical="top" wrapText="1" indent="1"/>
    </xf>
    <xf numFmtId="0" fontId="17" fillId="12" borderId="0" xfId="6" applyNumberFormat="1" applyFont="1" applyFill="1" applyBorder="1" applyAlignment="1">
      <alignment horizontal="center" vertical="center" wrapText="1"/>
    </xf>
    <xf numFmtId="0" fontId="17" fillId="12" borderId="6" xfId="6" applyNumberFormat="1" applyFont="1" applyFill="1" applyAlignment="1">
      <alignment horizontal="center" vertical="center" wrapText="1"/>
    </xf>
    <xf numFmtId="0" fontId="17" fillId="10" borderId="19" xfId="6" applyNumberFormat="1" applyFont="1" applyFill="1" applyBorder="1" applyAlignment="1">
      <alignment horizontal="center" vertical="center" wrapText="1"/>
    </xf>
    <xf numFmtId="0" fontId="17" fillId="10" borderId="17" xfId="6" applyNumberFormat="1" applyFont="1" applyFill="1" applyBorder="1" applyAlignment="1">
      <alignment horizontal="center" vertical="center" wrapText="1"/>
    </xf>
    <xf numFmtId="0" fontId="26" fillId="11" borderId="19" xfId="6" applyNumberFormat="1" applyFont="1" applyFill="1" applyBorder="1" applyAlignment="1">
      <alignment horizontal="center" vertical="center" wrapText="1"/>
    </xf>
    <xf numFmtId="0" fontId="26" fillId="11" borderId="17" xfId="6" applyNumberFormat="1" applyFont="1" applyFill="1" applyBorder="1" applyAlignment="1">
      <alignment horizontal="center" vertical="center" wrapText="1"/>
    </xf>
    <xf numFmtId="0" fontId="17" fillId="10" borderId="12" xfId="6" applyNumberFormat="1" applyFont="1" applyFill="1" applyBorder="1" applyAlignment="1">
      <alignment horizontal="center" vertical="center" wrapText="1"/>
    </xf>
    <xf numFmtId="0" fontId="17" fillId="12" borderId="12" xfId="6" applyNumberFormat="1" applyFont="1" applyFill="1" applyBorder="1" applyAlignment="1">
      <alignment horizontal="center" vertical="center" wrapText="1"/>
    </xf>
    <xf numFmtId="0" fontId="17" fillId="12" borderId="19" xfId="6" applyNumberFormat="1" applyFont="1" applyFill="1" applyBorder="1" applyAlignment="1">
      <alignment horizontal="center" vertical="center" wrapText="1"/>
    </xf>
    <xf numFmtId="0" fontId="17" fillId="12" borderId="17" xfId="6" applyNumberFormat="1" applyFont="1" applyFill="1" applyBorder="1" applyAlignment="1">
      <alignment horizontal="center" vertical="center" wrapText="1"/>
    </xf>
    <xf numFmtId="0" fontId="1" fillId="0" borderId="19" xfId="7" applyNumberFormat="1" applyFont="1" applyBorder="1">
      <alignment horizontal="left" vertical="top" wrapText="1" indent="1"/>
    </xf>
    <xf numFmtId="0" fontId="14" fillId="0" borderId="25" xfId="6" applyNumberFormat="1" applyFont="1" applyFill="1" applyBorder="1" applyAlignment="1">
      <alignment horizontal="left" vertical="top" wrapText="1"/>
    </xf>
    <xf numFmtId="0" fontId="31" fillId="0" borderId="6" xfId="6" applyNumberFormat="1" applyFont="1" applyFill="1" applyAlignment="1">
      <alignment horizontal="left" vertical="top" wrapText="1"/>
    </xf>
    <xf numFmtId="0" fontId="33" fillId="0" borderId="0" xfId="6" applyNumberFormat="1" applyFont="1" applyFill="1" applyBorder="1" applyAlignment="1">
      <alignment horizontal="left" vertical="top" wrapTex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theme="1" tint="0.499984740745262"/>
      </font>
    </dxf>
    <dxf>
      <font>
        <b val="0"/>
        <i val="0"/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3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 fitToPage="1"/>
  </sheetPr>
  <dimension ref="A1:I184"/>
  <sheetViews>
    <sheetView showGridLines="0" tabSelected="1" zoomScaleNormal="100" workbookViewId="0">
      <selection activeCell="E20" sqref="E20"/>
    </sheetView>
  </sheetViews>
  <sheetFormatPr defaultColWidth="8.54296875" defaultRowHeight="15" x14ac:dyDescent="0.35"/>
  <cols>
    <col min="1" max="1" width="2.6328125" customWidth="1"/>
    <col min="2" max="2" width="18" customWidth="1"/>
    <col min="3" max="7" width="17.54296875" customWidth="1"/>
    <col min="8" max="8" width="18.7265625" customWidth="1"/>
    <col min="9" max="9" width="2.6328125" customWidth="1"/>
    <col min="14" max="14" width="5.453125" customWidth="1"/>
  </cols>
  <sheetData>
    <row r="1" spans="1:9" ht="18" customHeight="1" x14ac:dyDescent="0.35"/>
    <row r="2" spans="1:9" s="12" customFormat="1" ht="75" customHeight="1" x14ac:dyDescent="0.35">
      <c r="A2" s="10"/>
      <c r="B2" s="11" t="s">
        <v>2</v>
      </c>
      <c r="D2" s="11"/>
      <c r="E2" s="11"/>
      <c r="F2" s="10"/>
      <c r="G2" s="10"/>
      <c r="H2" s="13">
        <v>2025</v>
      </c>
    </row>
    <row r="3" spans="1:9" s="12" customFormat="1" ht="25.05" customHeight="1" x14ac:dyDescent="0.35">
      <c r="A3" s="14"/>
      <c r="B3" s="15" t="s">
        <v>1</v>
      </c>
      <c r="C3" s="16" t="str">
        <f>UPPER(TEXT(C4,"dddd"))</f>
        <v>TUESDAY</v>
      </c>
      <c r="D3" s="17" t="str">
        <f t="shared" ref="D3:H3" si="0">UPPER(TEXT(D4,"dddd"))</f>
        <v>WEDNESDAY</v>
      </c>
      <c r="E3" s="16" t="str">
        <f>UPPER(TEXT(E4,"dddd"))</f>
        <v>THURSDAY</v>
      </c>
      <c r="F3" s="16" t="s">
        <v>8</v>
      </c>
      <c r="G3" s="16" t="str">
        <f t="shared" si="0"/>
        <v>SATURDAY</v>
      </c>
      <c r="H3" s="18" t="str">
        <f t="shared" si="0"/>
        <v>SUNDAY</v>
      </c>
    </row>
    <row r="4" spans="1:9" s="12" customFormat="1" ht="25.05" customHeight="1" x14ac:dyDescent="0.35">
      <c r="B4" s="19">
        <f t="array" ref="B4:H4">Days+1+DATE(Calendar1Year,Calendar1MonthOption,1)-WEEKDAY(DATE(Calendar1Year,Calendar1MonthOption,1),WeekdayOption)</f>
        <v>45901</v>
      </c>
      <c r="C4" s="19">
        <v>45902</v>
      </c>
      <c r="D4" s="19">
        <v>45903</v>
      </c>
      <c r="E4" s="19">
        <v>45904</v>
      </c>
      <c r="F4" s="19">
        <v>45905</v>
      </c>
      <c r="G4" s="19">
        <v>45906</v>
      </c>
      <c r="H4" s="20">
        <v>45907</v>
      </c>
    </row>
    <row r="5" spans="1:9" ht="75" customHeight="1" x14ac:dyDescent="0.35">
      <c r="B5" s="1"/>
      <c r="C5" s="1"/>
      <c r="D5" s="36" t="s">
        <v>11</v>
      </c>
      <c r="E5" s="1"/>
      <c r="F5" s="1"/>
      <c r="G5" s="1"/>
      <c r="H5" s="2"/>
    </row>
    <row r="6" spans="1:9" s="12" customFormat="1" ht="25.05" customHeight="1" x14ac:dyDescent="0.35">
      <c r="B6" s="21">
        <f t="array" ref="B6:H6">Days+8+DATE(Calendar1Year,Calendar1MonthOption,1)-WEEKDAY(DATE(Calendar1Year,Calendar1MonthOption,1),WeekdayOption)</f>
        <v>45908</v>
      </c>
      <c r="C6" s="21">
        <v>45909</v>
      </c>
      <c r="D6" s="21">
        <v>45910</v>
      </c>
      <c r="E6" s="21">
        <v>45911</v>
      </c>
      <c r="F6" s="21">
        <v>45912</v>
      </c>
      <c r="G6" s="21">
        <v>45913</v>
      </c>
      <c r="H6" s="22">
        <v>45914</v>
      </c>
    </row>
    <row r="7" spans="1:9" ht="75" customHeight="1" x14ac:dyDescent="0.35">
      <c r="B7" s="1"/>
      <c r="C7" s="1"/>
      <c r="D7" s="1"/>
      <c r="E7" s="1"/>
      <c r="F7" s="1"/>
      <c r="G7" s="1"/>
      <c r="H7" s="3"/>
    </row>
    <row r="8" spans="1:9" s="12" customFormat="1" ht="25.05" customHeight="1" x14ac:dyDescent="0.35">
      <c r="B8" s="21">
        <f t="array" ref="B8:H8">Days+15+DATE(Calendar1Year,Calendar1MonthOption,1)-WEEKDAY(DATE(Calendar1Year,Calendar1MonthOption,1),WeekdayOption)</f>
        <v>45915</v>
      </c>
      <c r="C8" s="21">
        <v>45916</v>
      </c>
      <c r="D8" s="21">
        <v>45917</v>
      </c>
      <c r="E8" s="21">
        <v>45918</v>
      </c>
      <c r="F8" s="21">
        <v>45919</v>
      </c>
      <c r="G8" s="21">
        <v>45920</v>
      </c>
      <c r="H8" s="22">
        <v>45921</v>
      </c>
    </row>
    <row r="9" spans="1:9" ht="75" customHeight="1" x14ac:dyDescent="0.35">
      <c r="B9" s="1"/>
      <c r="C9" s="36" t="s">
        <v>20</v>
      </c>
      <c r="D9" s="45" t="s">
        <v>21</v>
      </c>
      <c r="E9" s="1"/>
      <c r="F9" s="1"/>
      <c r="G9" s="1"/>
      <c r="H9" s="2"/>
    </row>
    <row r="10" spans="1:9" s="12" customFormat="1" ht="25.05" customHeight="1" x14ac:dyDescent="0.35">
      <c r="B10" s="21">
        <f t="array" ref="B10:H10">Days+22+DATE(Calendar1Year,Calendar1MonthOption,1)-WEEKDAY(DATE(Calendar1Year,Calendar1MonthOption,1),WeekdayOption)</f>
        <v>45922</v>
      </c>
      <c r="C10" s="21">
        <v>45923</v>
      </c>
      <c r="D10" s="21">
        <v>45924</v>
      </c>
      <c r="E10" s="21">
        <v>45925</v>
      </c>
      <c r="F10" s="21">
        <v>45926</v>
      </c>
      <c r="G10" s="21">
        <v>45927</v>
      </c>
      <c r="H10" s="22">
        <v>45928</v>
      </c>
    </row>
    <row r="11" spans="1:9" ht="75" customHeight="1" x14ac:dyDescent="0.35">
      <c r="B11" s="1"/>
      <c r="C11" s="1"/>
      <c r="D11" s="1"/>
      <c r="E11" s="1"/>
      <c r="F11" s="1"/>
      <c r="G11" s="1"/>
      <c r="H11" s="2"/>
    </row>
    <row r="12" spans="1:9" s="12" customFormat="1" ht="25.05" customHeight="1" x14ac:dyDescent="0.35">
      <c r="B12" s="21">
        <f t="array" ref="B12:H12">Days+29+DATE(Calendar1Year,Calendar1MonthOption,1)-WEEKDAY(DATE(Calendar1Year,Calendar1MonthOption,1),WeekdayOption)</f>
        <v>45929</v>
      </c>
      <c r="C12" s="21">
        <v>45930</v>
      </c>
      <c r="D12" s="21">
        <v>45931</v>
      </c>
      <c r="E12" s="21">
        <v>45932</v>
      </c>
      <c r="F12" s="21">
        <v>45933</v>
      </c>
      <c r="G12" s="21">
        <v>45934</v>
      </c>
      <c r="H12" s="22">
        <v>45935</v>
      </c>
    </row>
    <row r="13" spans="1:9" ht="75" customHeight="1" x14ac:dyDescent="0.35">
      <c r="B13" s="1"/>
      <c r="C13" s="46" t="s">
        <v>18</v>
      </c>
      <c r="D13" s="1"/>
      <c r="E13" s="1"/>
      <c r="F13" s="1"/>
      <c r="G13" s="1"/>
      <c r="H13" s="2"/>
    </row>
    <row r="14" spans="1:9" s="12" customFormat="1" ht="25.05" customHeight="1" x14ac:dyDescent="0.35">
      <c r="B14" s="21">
        <f t="array" ref="B14:C14">Days+36+DATE(Calendar1Year,Calendar1MonthOption,1)-WEEKDAY(DATE(Calendar1Year,Calendar1MonthOption,1),WeekdayOption)</f>
        <v>45936</v>
      </c>
      <c r="C14" s="21">
        <v>45937</v>
      </c>
      <c r="D14" s="53" t="s">
        <v>0</v>
      </c>
      <c r="E14" s="53"/>
      <c r="F14" s="53"/>
      <c r="G14" s="53"/>
      <c r="H14" s="53"/>
    </row>
    <row r="15" spans="1:9" ht="75" customHeight="1" x14ac:dyDescent="0.35">
      <c r="B15" s="4"/>
      <c r="C15" s="5"/>
      <c r="D15" s="54"/>
      <c r="E15" s="54"/>
      <c r="F15" s="54"/>
      <c r="G15" s="54"/>
      <c r="H15" s="55"/>
    </row>
    <row r="16" spans="1:9" ht="30" customHeight="1" x14ac:dyDescent="0.35">
      <c r="A16" s="6"/>
      <c r="B16" s="7"/>
      <c r="C16" s="7"/>
      <c r="D16" s="8"/>
      <c r="E16" s="8"/>
      <c r="F16" s="8"/>
      <c r="G16" s="8"/>
      <c r="H16" s="8"/>
      <c r="I16" s="6"/>
    </row>
    <row r="17" spans="1:8" s="12" customFormat="1" ht="75" customHeight="1" x14ac:dyDescent="0.35">
      <c r="A17" s="10"/>
      <c r="B17" s="23" t="str">
        <f>TEXT(DATE(Calendar1Year,Calendar1MonthOption+1,1),"mmmm")</f>
        <v>October</v>
      </c>
      <c r="C17" s="24"/>
      <c r="D17" s="25"/>
      <c r="E17" s="25"/>
      <c r="F17" s="26"/>
      <c r="G17" s="26"/>
      <c r="H17" s="13">
        <f>YEAR(DATE(Calendar1Year,Calendar1MonthOption+1,1))</f>
        <v>2025</v>
      </c>
    </row>
    <row r="18" spans="1:8" s="12" customFormat="1" ht="25.05" customHeight="1" x14ac:dyDescent="0.35">
      <c r="A18" s="14"/>
      <c r="B18" s="27" t="str">
        <f>UPPER(TEXT(B19,"dddd"))</f>
        <v>MONDAY</v>
      </c>
      <c r="C18" s="28" t="str">
        <f t="shared" ref="C18:H18" si="1">UPPER(TEXT(C19,"dddd"))</f>
        <v>TUESDAY</v>
      </c>
      <c r="D18" s="29" t="str">
        <f t="shared" si="1"/>
        <v>WEDNESDAY</v>
      </c>
      <c r="E18" s="28" t="str">
        <f t="shared" si="1"/>
        <v>THURSDAY</v>
      </c>
      <c r="F18" s="29" t="str">
        <f t="shared" si="1"/>
        <v>FRIDAY</v>
      </c>
      <c r="G18" s="28" t="str">
        <f t="shared" si="1"/>
        <v>SATURDAY</v>
      </c>
      <c r="H18" s="30" t="str">
        <f t="shared" si="1"/>
        <v>SUNDAY</v>
      </c>
    </row>
    <row r="19" spans="1:8" s="12" customFormat="1" ht="25.05" customHeight="1" x14ac:dyDescent="0.35">
      <c r="B19" s="19">
        <f t="array" ref="B19:H19">Days+1+DATE(Calendar2Year,Calendar2MonthOption,1)-WEEKDAY(DATE(Calendar2Year,Calendar2MonthOption,1),WeekdayOption)</f>
        <v>45929</v>
      </c>
      <c r="C19" s="19">
        <v>45930</v>
      </c>
      <c r="D19" s="19">
        <v>45931</v>
      </c>
      <c r="E19" s="19">
        <v>45932</v>
      </c>
      <c r="F19" s="19">
        <v>45933</v>
      </c>
      <c r="G19" s="19">
        <v>45934</v>
      </c>
      <c r="H19" s="20">
        <v>45935</v>
      </c>
    </row>
    <row r="20" spans="1:8" ht="75" customHeight="1" x14ac:dyDescent="0.35">
      <c r="B20" s="1"/>
      <c r="C20" s="1"/>
      <c r="D20" s="36" t="s">
        <v>12</v>
      </c>
      <c r="E20" s="1"/>
      <c r="F20" s="1"/>
      <c r="G20" s="1"/>
      <c r="H20" s="2"/>
    </row>
    <row r="21" spans="1:8" s="12" customFormat="1" ht="25.05" customHeight="1" x14ac:dyDescent="0.35">
      <c r="B21" s="21">
        <f t="array" ref="B21:H21">Days+8+DATE(Calendar2Year,Calendar2MonthOption,1)-WEEKDAY(DATE(Calendar2Year,Calendar2MonthOption,1),WeekdayOption)</f>
        <v>45936</v>
      </c>
      <c r="C21" s="21">
        <v>45937</v>
      </c>
      <c r="D21" s="21">
        <v>45938</v>
      </c>
      <c r="E21" s="21">
        <v>45939</v>
      </c>
      <c r="F21" s="21">
        <v>45940</v>
      </c>
      <c r="G21" s="21">
        <v>45941</v>
      </c>
      <c r="H21" s="22">
        <v>45942</v>
      </c>
    </row>
    <row r="22" spans="1:8" ht="75" customHeight="1" x14ac:dyDescent="0.35">
      <c r="B22" s="1"/>
      <c r="C22" s="1"/>
      <c r="D22" s="1"/>
      <c r="E22" s="1"/>
      <c r="F22" s="1"/>
      <c r="G22" s="1"/>
      <c r="H22" s="2"/>
    </row>
    <row r="23" spans="1:8" s="12" customFormat="1" ht="25.05" customHeight="1" x14ac:dyDescent="0.35">
      <c r="B23" s="21">
        <f t="array" ref="B23:H23">Days+15+DATE(Calendar2Year,Calendar2MonthOption,1)-WEEKDAY(DATE(Calendar2Year,Calendar2MonthOption,1),WeekdayOption)</f>
        <v>45943</v>
      </c>
      <c r="C23" s="21">
        <v>45944</v>
      </c>
      <c r="D23" s="21">
        <v>45945</v>
      </c>
      <c r="E23" s="21">
        <v>45946</v>
      </c>
      <c r="F23" s="21">
        <v>45947</v>
      </c>
      <c r="G23" s="21">
        <v>45948</v>
      </c>
      <c r="H23" s="22">
        <v>45949</v>
      </c>
    </row>
    <row r="24" spans="1:8" ht="75" customHeight="1" x14ac:dyDescent="0.35">
      <c r="B24" s="36" t="s">
        <v>6</v>
      </c>
      <c r="C24" s="1"/>
      <c r="D24" s="47"/>
      <c r="E24" s="1"/>
      <c r="F24" s="1"/>
      <c r="G24" s="1"/>
      <c r="H24" s="2"/>
    </row>
    <row r="25" spans="1:8" s="12" customFormat="1" ht="25.05" customHeight="1" x14ac:dyDescent="0.35">
      <c r="B25" s="21">
        <f t="array" ref="B25:H25">Days+22+DATE(Calendar2Year,Calendar2MonthOption,1)-WEEKDAY(DATE(Calendar2Year,Calendar2MonthOption,1),WeekdayOption)</f>
        <v>45950</v>
      </c>
      <c r="C25" s="21">
        <v>45951</v>
      </c>
      <c r="D25" s="21">
        <v>45952</v>
      </c>
      <c r="E25" s="21">
        <v>45953</v>
      </c>
      <c r="F25" s="21">
        <v>45954</v>
      </c>
      <c r="G25" s="21">
        <v>45955</v>
      </c>
      <c r="H25" s="22">
        <v>45956</v>
      </c>
    </row>
    <row r="26" spans="1:8" ht="75" customHeight="1" x14ac:dyDescent="0.35">
      <c r="B26" s="1"/>
      <c r="C26" s="1"/>
      <c r="D26" s="1"/>
      <c r="E26" s="1"/>
      <c r="F26" s="1"/>
      <c r="G26" s="1"/>
      <c r="H26" s="2"/>
    </row>
    <row r="27" spans="1:8" s="12" customFormat="1" ht="25.05" customHeight="1" x14ac:dyDescent="0.35">
      <c r="B27" s="21">
        <f t="array" ref="B27:H27">Days+29+DATE(Calendar2Year,Calendar2MonthOption,1)-WEEKDAY(DATE(Calendar2Year,Calendar2MonthOption,1),WeekdayOption)</f>
        <v>45957</v>
      </c>
      <c r="C27" s="21">
        <v>45958</v>
      </c>
      <c r="D27" s="21">
        <v>45959</v>
      </c>
      <c r="E27" s="21">
        <v>45960</v>
      </c>
      <c r="F27" s="21">
        <v>45961</v>
      </c>
      <c r="G27" s="21">
        <v>45962</v>
      </c>
      <c r="H27" s="22">
        <v>45963</v>
      </c>
    </row>
    <row r="28" spans="1:8" ht="75" customHeight="1" x14ac:dyDescent="0.35">
      <c r="B28" s="1"/>
      <c r="C28" s="48"/>
      <c r="D28" s="69" t="s">
        <v>33</v>
      </c>
      <c r="E28" s="1"/>
      <c r="F28" s="1"/>
      <c r="G28" s="1"/>
      <c r="H28" s="9"/>
    </row>
    <row r="29" spans="1:8" s="12" customFormat="1" ht="25.05" customHeight="1" x14ac:dyDescent="0.35">
      <c r="B29" s="21">
        <f t="array" ref="B29:C29">Days+36+DATE(Calendar2Year,Calendar2MonthOption,1)-WEEKDAY(DATE(Calendar2Year,Calendar2MonthOption,1),WeekdayOption)</f>
        <v>45964</v>
      </c>
      <c r="C29" s="21">
        <v>45965</v>
      </c>
      <c r="D29" s="52" t="s">
        <v>0</v>
      </c>
      <c r="E29" s="52"/>
      <c r="F29" s="52"/>
      <c r="G29" s="52"/>
      <c r="H29" s="52"/>
    </row>
    <row r="30" spans="1:8" ht="75" customHeight="1" x14ac:dyDescent="0.35">
      <c r="B30" s="4"/>
      <c r="C30" s="4"/>
      <c r="D30" s="56"/>
      <c r="E30" s="56"/>
      <c r="F30" s="56"/>
      <c r="G30" s="56"/>
      <c r="H30" s="56"/>
    </row>
    <row r="31" spans="1:8" ht="30" customHeight="1" x14ac:dyDescent="0.35">
      <c r="B31" s="7"/>
      <c r="C31" s="7"/>
      <c r="D31" s="8"/>
      <c r="E31" s="8"/>
      <c r="F31" s="8"/>
      <c r="G31" s="8"/>
      <c r="H31" s="8"/>
    </row>
    <row r="32" spans="1:8" s="12" customFormat="1" ht="75" customHeight="1" x14ac:dyDescent="0.35">
      <c r="A32" s="10"/>
      <c r="B32" s="11" t="str">
        <f>TEXT(DATE(Calendar2Year,Calendar2MonthOption+1,1),"mmmm")</f>
        <v>November</v>
      </c>
      <c r="C32" s="31"/>
      <c r="D32" s="31"/>
      <c r="F32" s="32"/>
      <c r="G32" s="32"/>
      <c r="H32" s="13">
        <f>YEAR(DATE(Calendar2Year,Calendar2MonthOption+1,1))</f>
        <v>2025</v>
      </c>
    </row>
    <row r="33" spans="1:8" s="12" customFormat="1" ht="25.05" customHeight="1" x14ac:dyDescent="0.35">
      <c r="A33" s="14"/>
      <c r="B33" s="27" t="str">
        <f>UPPER(TEXT(B34,"dddd"))</f>
        <v>MONDAY</v>
      </c>
      <c r="C33" s="28" t="str">
        <f t="shared" ref="C33" si="2">UPPER(TEXT(C34,"dddd"))</f>
        <v>TUESDAY</v>
      </c>
      <c r="D33" s="29" t="str">
        <f t="shared" ref="D33" si="3">UPPER(TEXT(D34,"dddd"))</f>
        <v>WEDNESDAY</v>
      </c>
      <c r="E33" s="28" t="str">
        <f t="shared" ref="E33" si="4">UPPER(TEXT(E34,"dddd"))</f>
        <v>THURSDAY</v>
      </c>
      <c r="F33" s="29" t="str">
        <f t="shared" ref="F33" si="5">UPPER(TEXT(F34,"dddd"))</f>
        <v>FRIDAY</v>
      </c>
      <c r="G33" s="28" t="str">
        <f t="shared" ref="G33" si="6">UPPER(TEXT(G34,"dddd"))</f>
        <v>SATURDAY</v>
      </c>
      <c r="H33" s="30" t="str">
        <f t="shared" ref="H33" si="7">UPPER(TEXT(H34,"dddd"))</f>
        <v>SUNDAY</v>
      </c>
    </row>
    <row r="34" spans="1:8" s="12" customFormat="1" ht="25.05" customHeight="1" x14ac:dyDescent="0.35">
      <c r="B34" s="19">
        <f t="array" ref="B34:H34">Days+1+DATE(Calendar3Year,Calendar3MonthOption,1)-WEEKDAY(DATE(Calendar3Year,Calendar3MonthOption,1),WeekdayOption)</f>
        <v>45957</v>
      </c>
      <c r="C34" s="19">
        <v>45958</v>
      </c>
      <c r="D34" s="19">
        <v>45959</v>
      </c>
      <c r="E34" s="19">
        <v>45960</v>
      </c>
      <c r="F34" s="19">
        <v>45961</v>
      </c>
      <c r="G34" s="19">
        <v>45962</v>
      </c>
      <c r="H34" s="20">
        <v>45963</v>
      </c>
    </row>
    <row r="35" spans="1:8" ht="75" customHeight="1" x14ac:dyDescent="0.35">
      <c r="B35" s="1"/>
      <c r="C35" s="1"/>
      <c r="D35" s="1"/>
      <c r="E35" s="1"/>
      <c r="F35" s="1"/>
      <c r="G35" s="1"/>
      <c r="H35" s="2"/>
    </row>
    <row r="36" spans="1:8" s="12" customFormat="1" ht="25.05" customHeight="1" x14ac:dyDescent="0.35">
      <c r="B36" s="21">
        <f t="array" ref="B36:H36">Days+8+DATE(Calendar3Year,Calendar3MonthOption,1)-WEEKDAY(DATE(Calendar3Year,Calendar3MonthOption,1),WeekdayOption)</f>
        <v>45964</v>
      </c>
      <c r="C36" s="21">
        <v>45965</v>
      </c>
      <c r="D36" s="21">
        <v>45966</v>
      </c>
      <c r="E36" s="21">
        <v>45967</v>
      </c>
      <c r="F36" s="21">
        <v>45968</v>
      </c>
      <c r="G36" s="21">
        <v>45969</v>
      </c>
      <c r="H36" s="22">
        <v>45970</v>
      </c>
    </row>
    <row r="37" spans="1:8" ht="75" customHeight="1" x14ac:dyDescent="0.35">
      <c r="B37" s="1"/>
      <c r="C37" s="1"/>
      <c r="D37" s="37" t="s">
        <v>3</v>
      </c>
      <c r="E37" s="1"/>
      <c r="F37" s="36" t="s">
        <v>4</v>
      </c>
      <c r="G37" s="1"/>
      <c r="H37" s="2"/>
    </row>
    <row r="38" spans="1:8" s="12" customFormat="1" ht="25.05" customHeight="1" x14ac:dyDescent="0.35">
      <c r="B38" s="21">
        <f t="array" ref="B38:H38">Days+15+DATE(Calendar3Year,Calendar3MonthOption,1)-WEEKDAY(DATE(Calendar3Year,Calendar3MonthOption,1),WeekdayOption)</f>
        <v>45971</v>
      </c>
      <c r="C38" s="39">
        <v>45972</v>
      </c>
      <c r="D38" s="39">
        <v>45973</v>
      </c>
      <c r="E38" s="21">
        <v>45974</v>
      </c>
      <c r="F38" s="21">
        <v>45975</v>
      </c>
      <c r="G38" s="41">
        <v>45976</v>
      </c>
      <c r="H38" s="22">
        <v>45977</v>
      </c>
    </row>
    <row r="39" spans="1:8" s="12" customFormat="1" ht="25.05" customHeight="1" x14ac:dyDescent="0.35">
      <c r="B39" s="19"/>
      <c r="C39" s="42" t="s">
        <v>5</v>
      </c>
      <c r="D39" s="19"/>
      <c r="E39" s="40"/>
      <c r="F39" s="40"/>
      <c r="G39" s="19"/>
      <c r="H39" s="20"/>
    </row>
    <row r="40" spans="1:8" ht="75" customHeight="1" x14ac:dyDescent="0.35">
      <c r="B40" s="59" t="s">
        <v>7</v>
      </c>
      <c r="C40" s="59"/>
      <c r="D40" s="59"/>
      <c r="E40" s="59"/>
      <c r="F40" s="59"/>
      <c r="G40" s="38"/>
      <c r="H40" s="2"/>
    </row>
    <row r="41" spans="1:8" s="12" customFormat="1" ht="25.05" customHeight="1" x14ac:dyDescent="0.35">
      <c r="B41" s="21">
        <f t="array" ref="B41:H41">Days+22+DATE(Calendar3Year,Calendar3MonthOption,1)-WEEKDAY(DATE(Calendar3Year,Calendar3MonthOption,1),WeekdayOption)</f>
        <v>45978</v>
      </c>
      <c r="C41" s="39">
        <v>45979</v>
      </c>
      <c r="D41" s="21">
        <v>45980</v>
      </c>
      <c r="E41" s="21">
        <v>45981</v>
      </c>
      <c r="F41" s="21">
        <v>45982</v>
      </c>
      <c r="G41" s="21">
        <v>45983</v>
      </c>
      <c r="H41" s="22">
        <v>45984</v>
      </c>
    </row>
    <row r="42" spans="1:8" s="12" customFormat="1" ht="16.8" customHeight="1" x14ac:dyDescent="0.35">
      <c r="B42" s="44"/>
      <c r="C42" s="68" t="s">
        <v>10</v>
      </c>
      <c r="D42" s="19"/>
      <c r="E42" s="40"/>
      <c r="F42" s="40"/>
      <c r="G42" s="43"/>
      <c r="H42" s="20"/>
    </row>
    <row r="43" spans="1:8" s="12" customFormat="1" ht="16.2" customHeight="1" x14ac:dyDescent="0.35">
      <c r="B43" s="49"/>
      <c r="C43" s="70" t="s">
        <v>34</v>
      </c>
      <c r="D43" s="50"/>
      <c r="E43" s="50"/>
      <c r="F43" s="50"/>
      <c r="G43" s="51"/>
      <c r="H43" s="20"/>
    </row>
    <row r="44" spans="1:8" ht="56.4" customHeight="1" x14ac:dyDescent="0.35">
      <c r="B44" s="61" t="s">
        <v>32</v>
      </c>
      <c r="C44" s="61"/>
      <c r="D44" s="61"/>
      <c r="E44" s="61"/>
      <c r="F44" s="62"/>
      <c r="G44" s="1"/>
      <c r="H44" s="2"/>
    </row>
    <row r="45" spans="1:8" s="12" customFormat="1" ht="25.05" customHeight="1" x14ac:dyDescent="0.35">
      <c r="B45" s="21">
        <f t="array" ref="B45:H45">Days+29+DATE(Calendar3Year,Calendar3MonthOption,1)-WEEKDAY(DATE(Calendar3Year,Calendar3MonthOption,1),WeekdayOption)</f>
        <v>45985</v>
      </c>
      <c r="C45" s="21">
        <v>45986</v>
      </c>
      <c r="D45" s="21">
        <v>45987</v>
      </c>
      <c r="E45" s="21">
        <v>45988</v>
      </c>
      <c r="F45" s="21">
        <v>45989</v>
      </c>
      <c r="G45" s="21">
        <v>45990</v>
      </c>
      <c r="H45" s="22">
        <v>45991</v>
      </c>
    </row>
    <row r="46" spans="1:8" ht="75" customHeight="1" x14ac:dyDescent="0.35">
      <c r="B46" s="1"/>
      <c r="C46" s="36" t="s">
        <v>16</v>
      </c>
      <c r="D46" s="1"/>
      <c r="E46" s="36" t="s">
        <v>9</v>
      </c>
      <c r="F46" s="1"/>
      <c r="G46" s="1"/>
      <c r="H46" s="9"/>
    </row>
    <row r="47" spans="1:8" s="12" customFormat="1" ht="25.05" customHeight="1" x14ac:dyDescent="0.35">
      <c r="B47" s="21">
        <f t="array" ref="B47:C47">Days+36+DATE(Calendar3Year,Calendar3MonthOption,1)-WEEKDAY(DATE(Calendar3Year,Calendar3MonthOption,1),WeekdayOption)</f>
        <v>45992</v>
      </c>
      <c r="C47" s="21">
        <v>45993</v>
      </c>
      <c r="D47" s="52" t="s">
        <v>0</v>
      </c>
      <c r="E47" s="52"/>
      <c r="F47" s="52"/>
      <c r="G47" s="52"/>
      <c r="H47" s="52"/>
    </row>
    <row r="48" spans="1:8" ht="75" customHeight="1" x14ac:dyDescent="0.35">
      <c r="B48" s="4"/>
      <c r="C48" s="4"/>
      <c r="D48" s="67" t="s">
        <v>31</v>
      </c>
      <c r="E48" s="56"/>
      <c r="F48" s="56"/>
      <c r="G48" s="56"/>
      <c r="H48" s="56"/>
    </row>
    <row r="49" spans="1:8" ht="30" customHeight="1" x14ac:dyDescent="0.35">
      <c r="B49" s="7"/>
      <c r="C49" s="7"/>
      <c r="D49" s="8"/>
      <c r="E49" s="8"/>
      <c r="F49" s="8"/>
      <c r="G49" s="8"/>
      <c r="H49" s="8"/>
    </row>
    <row r="50" spans="1:8" s="12" customFormat="1" ht="75" customHeight="1" x14ac:dyDescent="0.95">
      <c r="A50" s="10"/>
      <c r="B50" s="11" t="str">
        <f>TEXT(DATE(Calendar3Year,Calendar3MonthOption+1,1),"mmmm")</f>
        <v>December</v>
      </c>
      <c r="D50" s="33"/>
      <c r="E50" s="33"/>
      <c r="F50" s="32"/>
      <c r="G50" s="32"/>
      <c r="H50" s="13">
        <f>YEAR(DATE(Calendar3Year,Calendar3MonthOption+1,1))</f>
        <v>2025</v>
      </c>
    </row>
    <row r="51" spans="1:8" s="12" customFormat="1" ht="25.05" customHeight="1" x14ac:dyDescent="0.35">
      <c r="A51" s="14"/>
      <c r="B51" s="27" t="str">
        <f>UPPER(TEXT(B52,"dddd"))</f>
        <v>MONDAY</v>
      </c>
      <c r="C51" s="28" t="str">
        <f t="shared" ref="C51" si="8">UPPER(TEXT(C52,"dddd"))</f>
        <v>TUESDAY</v>
      </c>
      <c r="D51" s="29" t="str">
        <f t="shared" ref="D51" si="9">UPPER(TEXT(D52,"dddd"))</f>
        <v>WEDNESDAY</v>
      </c>
      <c r="E51" s="28" t="str">
        <f t="shared" ref="E51" si="10">UPPER(TEXT(E52,"dddd"))</f>
        <v>THURSDAY</v>
      </c>
      <c r="F51" s="29" t="str">
        <f t="shared" ref="F51" si="11">UPPER(TEXT(F52,"dddd"))</f>
        <v>FRIDAY</v>
      </c>
      <c r="G51" s="28" t="str">
        <f t="shared" ref="G51" si="12">UPPER(TEXT(G52,"dddd"))</f>
        <v>SATURDAY</v>
      </c>
      <c r="H51" s="30" t="str">
        <f t="shared" ref="H51" si="13">UPPER(TEXT(H52,"dddd"))</f>
        <v>SUNDAY</v>
      </c>
    </row>
    <row r="52" spans="1:8" s="12" customFormat="1" ht="25.05" customHeight="1" x14ac:dyDescent="0.35">
      <c r="B52" s="19">
        <f t="array" ref="B52:H52">Days+1+DATE(Calendar4Year,Calendar4MonthOption,1)-WEEKDAY(DATE(Calendar4Year,Calendar4MonthOption,1),WeekdayOption)</f>
        <v>45992</v>
      </c>
      <c r="C52" s="19">
        <v>45993</v>
      </c>
      <c r="D52" s="19">
        <v>45994</v>
      </c>
      <c r="E52" s="19">
        <v>45995</v>
      </c>
      <c r="F52" s="19">
        <v>45996</v>
      </c>
      <c r="G52" s="19">
        <v>45997</v>
      </c>
      <c r="H52" s="20">
        <v>45998</v>
      </c>
    </row>
    <row r="53" spans="1:8" ht="75" customHeight="1" x14ac:dyDescent="0.35">
      <c r="B53" s="1"/>
      <c r="C53" s="1"/>
      <c r="D53" s="1"/>
      <c r="E53" s="1"/>
      <c r="F53" s="1"/>
      <c r="G53" s="1"/>
      <c r="H53" s="2"/>
    </row>
    <row r="54" spans="1:8" s="12" customFormat="1" ht="25.05" customHeight="1" x14ac:dyDescent="0.35">
      <c r="B54" s="21">
        <f t="array" ref="B54:H54">Days+8+DATE(Calendar4Year,Calendar4MonthOption,1)-WEEKDAY(DATE(Calendar4Year,Calendar4MonthOption,1),WeekdayOption)</f>
        <v>45999</v>
      </c>
      <c r="C54" s="21">
        <v>46000</v>
      </c>
      <c r="D54" s="21">
        <v>46001</v>
      </c>
      <c r="E54" s="21">
        <v>46002</v>
      </c>
      <c r="F54" s="21">
        <v>46003</v>
      </c>
      <c r="G54" s="21">
        <v>46004</v>
      </c>
      <c r="H54" s="22">
        <v>46005</v>
      </c>
    </row>
    <row r="55" spans="1:8" ht="75" customHeight="1" x14ac:dyDescent="0.35">
      <c r="B55" s="36" t="s">
        <v>13</v>
      </c>
      <c r="C55" s="63" t="s">
        <v>14</v>
      </c>
      <c r="D55" s="59"/>
      <c r="E55" s="59"/>
      <c r="F55" s="59"/>
      <c r="G55" s="60"/>
      <c r="H55" s="2"/>
    </row>
    <row r="56" spans="1:8" s="12" customFormat="1" ht="25.05" customHeight="1" x14ac:dyDescent="0.35">
      <c r="B56" s="21">
        <f t="array" ref="B56:H56">Days+15+DATE(Calendar4Year,Calendar4MonthOption,1)-WEEKDAY(DATE(Calendar4Year,Calendar4MonthOption,1),WeekdayOption)</f>
        <v>46006</v>
      </c>
      <c r="C56" s="21">
        <v>46007</v>
      </c>
      <c r="D56" s="21">
        <v>46008</v>
      </c>
      <c r="E56" s="21">
        <v>46009</v>
      </c>
      <c r="F56" s="21">
        <v>46010</v>
      </c>
      <c r="G56" s="21">
        <v>46011</v>
      </c>
      <c r="H56" s="22">
        <v>46012</v>
      </c>
    </row>
    <row r="57" spans="1:8" ht="75" customHeight="1" x14ac:dyDescent="0.35">
      <c r="B57" s="59" t="s">
        <v>15</v>
      </c>
      <c r="C57" s="59"/>
      <c r="D57" s="59"/>
      <c r="E57" s="59"/>
      <c r="F57" s="59"/>
      <c r="G57" s="60"/>
      <c r="H57" s="2"/>
    </row>
    <row r="58" spans="1:8" s="12" customFormat="1" ht="25.05" customHeight="1" x14ac:dyDescent="0.35">
      <c r="B58" s="21">
        <f t="array" ref="B58:H58">Days+22+DATE(Calendar4Year,Calendar4MonthOption,1)-WEEKDAY(DATE(Calendar4Year,Calendar4MonthOption,1),WeekdayOption)</f>
        <v>46013</v>
      </c>
      <c r="C58" s="21">
        <v>46014</v>
      </c>
      <c r="D58" s="21">
        <v>46015</v>
      </c>
      <c r="E58" s="21">
        <v>46016</v>
      </c>
      <c r="F58" s="21">
        <v>46017</v>
      </c>
      <c r="G58" s="21">
        <v>46018</v>
      </c>
      <c r="H58" s="22">
        <v>46019</v>
      </c>
    </row>
    <row r="59" spans="1:8" ht="75" customHeight="1" x14ac:dyDescent="0.35">
      <c r="B59" s="1"/>
      <c r="C59" s="1"/>
      <c r="D59" s="64" t="s">
        <v>17</v>
      </c>
      <c r="E59" s="65"/>
      <c r="F59" s="65"/>
      <c r="G59" s="66"/>
      <c r="H59" s="2"/>
    </row>
    <row r="60" spans="1:8" s="12" customFormat="1" ht="25.05" customHeight="1" x14ac:dyDescent="0.35">
      <c r="B60" s="21">
        <f t="array" ref="B60:H60">Days+29+DATE(Calendar4Year,Calendar4MonthOption,1)-WEEKDAY(DATE(Calendar4Year,Calendar4MonthOption,1),WeekdayOption)</f>
        <v>46020</v>
      </c>
      <c r="C60" s="21">
        <v>46021</v>
      </c>
      <c r="D60" s="21">
        <v>46022</v>
      </c>
      <c r="E60" s="21">
        <v>46023</v>
      </c>
      <c r="F60" s="21">
        <v>46024</v>
      </c>
      <c r="G60" s="21">
        <v>46025</v>
      </c>
      <c r="H60" s="22">
        <v>46026</v>
      </c>
    </row>
    <row r="61" spans="1:8" ht="75" customHeight="1" x14ac:dyDescent="0.35">
      <c r="B61" s="57" t="s">
        <v>17</v>
      </c>
      <c r="C61" s="57"/>
      <c r="D61" s="57"/>
      <c r="E61" s="57"/>
      <c r="F61" s="58"/>
      <c r="G61" s="1"/>
      <c r="H61" s="9"/>
    </row>
    <row r="62" spans="1:8" s="12" customFormat="1" ht="25.05" customHeight="1" x14ac:dyDescent="0.35">
      <c r="B62" s="21">
        <f t="array" ref="B62:C62">Days+36+DATE(Calendar4Year,Calendar4MonthOption,1)-WEEKDAY(DATE(Calendar4Year,Calendar4MonthOption,1),WeekdayOption)</f>
        <v>46027</v>
      </c>
      <c r="C62" s="21">
        <v>46028</v>
      </c>
      <c r="D62" s="52" t="s">
        <v>0</v>
      </c>
      <c r="E62" s="52"/>
      <c r="F62" s="52"/>
      <c r="G62" s="52"/>
      <c r="H62" s="52"/>
    </row>
    <row r="63" spans="1:8" ht="75" customHeight="1" x14ac:dyDescent="0.35">
      <c r="B63" s="4"/>
      <c r="C63" s="4"/>
      <c r="D63" s="56"/>
      <c r="E63" s="56"/>
      <c r="F63" s="56"/>
      <c r="G63" s="56"/>
      <c r="H63" s="56"/>
    </row>
    <row r="64" spans="1:8" s="6" customFormat="1" ht="30" customHeight="1" x14ac:dyDescent="0.35">
      <c r="B64" s="7"/>
      <c r="F64" s="8"/>
      <c r="G64" s="8"/>
      <c r="H64" s="8"/>
    </row>
    <row r="65" spans="1:8" s="12" customFormat="1" ht="75" customHeight="1" x14ac:dyDescent="0.35">
      <c r="A65" s="10"/>
      <c r="B65" s="11" t="str">
        <f>TEXT(DATE(Calendar4Year,Calendar4MonthOption+1,1),"mmmm")</f>
        <v>January</v>
      </c>
      <c r="C65" s="11"/>
      <c r="D65" s="11"/>
      <c r="F65" s="32"/>
      <c r="G65" s="32"/>
      <c r="H65" s="13">
        <f>YEAR(DATE(Calendar4Year,Calendar4MonthOption+1,1))</f>
        <v>2026</v>
      </c>
    </row>
    <row r="66" spans="1:8" s="12" customFormat="1" ht="25.05" customHeight="1" x14ac:dyDescent="0.35">
      <c r="A66" s="14"/>
      <c r="B66" s="27" t="str">
        <f>UPPER(TEXT(B67,"dddd"))</f>
        <v>MONDAY</v>
      </c>
      <c r="C66" s="28" t="str">
        <f t="shared" ref="C66" si="14">UPPER(TEXT(C67,"dddd"))</f>
        <v>TUESDAY</v>
      </c>
      <c r="D66" s="29" t="str">
        <f t="shared" ref="D66" si="15">UPPER(TEXT(D67,"dddd"))</f>
        <v>WEDNESDAY</v>
      </c>
      <c r="E66" s="28" t="str">
        <f t="shared" ref="E66" si="16">UPPER(TEXT(E67,"dddd"))</f>
        <v>THURSDAY</v>
      </c>
      <c r="F66" s="29" t="str">
        <f t="shared" ref="F66" si="17">UPPER(TEXT(F67,"dddd"))</f>
        <v>FRIDAY</v>
      </c>
      <c r="G66" s="28" t="str">
        <f t="shared" ref="G66" si="18">UPPER(TEXT(G67,"dddd"))</f>
        <v>SATURDAY</v>
      </c>
      <c r="H66" s="30" t="str">
        <f t="shared" ref="H66" si="19">UPPER(TEXT(H67,"dddd"))</f>
        <v>SUNDAY</v>
      </c>
    </row>
    <row r="67" spans="1:8" s="12" customFormat="1" ht="25.05" customHeight="1" x14ac:dyDescent="0.35">
      <c r="B67" s="19">
        <f t="array" ref="B67:H67">Days+1+DATE(Calendar5Year,Calendar5MonthOption,1)-WEEKDAY(DATE(Calendar5Year,Calendar5MonthOption,1),WeekdayOption)</f>
        <v>46020</v>
      </c>
      <c r="C67" s="19">
        <v>46021</v>
      </c>
      <c r="D67" s="19">
        <v>46022</v>
      </c>
      <c r="E67" s="19">
        <v>46023</v>
      </c>
      <c r="F67" s="19">
        <v>46024</v>
      </c>
      <c r="G67" s="19">
        <v>46025</v>
      </c>
      <c r="H67" s="20">
        <v>46026</v>
      </c>
    </row>
    <row r="68" spans="1:8" ht="75" customHeight="1" x14ac:dyDescent="0.35">
      <c r="B68" s="1"/>
      <c r="C68" s="1"/>
      <c r="D68" s="1"/>
      <c r="E68" s="1"/>
      <c r="F68" s="1"/>
      <c r="G68" s="1"/>
      <c r="H68" s="2"/>
    </row>
    <row r="69" spans="1:8" s="12" customFormat="1" ht="25.05" customHeight="1" x14ac:dyDescent="0.35">
      <c r="B69" s="21">
        <f t="array" ref="B69:H69">Days+8+DATE(Calendar5Year,Calendar5MonthOption,1)-WEEKDAY(DATE(Calendar5Year,Calendar5MonthOption,1),WeekdayOption)</f>
        <v>46027</v>
      </c>
      <c r="C69" s="21">
        <v>46028</v>
      </c>
      <c r="D69" s="21">
        <v>46029</v>
      </c>
      <c r="E69" s="21">
        <v>46030</v>
      </c>
      <c r="F69" s="21">
        <v>46031</v>
      </c>
      <c r="G69" s="21">
        <v>46032</v>
      </c>
      <c r="H69" s="22">
        <v>46033</v>
      </c>
    </row>
    <row r="70" spans="1:8" ht="75" customHeight="1" x14ac:dyDescent="0.35">
      <c r="B70" s="1"/>
      <c r="C70" s="36" t="s">
        <v>19</v>
      </c>
      <c r="D70" s="1"/>
      <c r="E70" s="1"/>
      <c r="F70" s="1"/>
      <c r="G70" s="1"/>
      <c r="H70" s="2"/>
    </row>
    <row r="71" spans="1:8" s="12" customFormat="1" ht="25.05" customHeight="1" x14ac:dyDescent="0.35">
      <c r="B71" s="21">
        <f t="array" ref="B71:H71">Days+15+DATE(Calendar5Year,Calendar5MonthOption,1)-WEEKDAY(DATE(Calendar5Year,Calendar5MonthOption,1),WeekdayOption)</f>
        <v>46034</v>
      </c>
      <c r="C71" s="21">
        <v>46035</v>
      </c>
      <c r="D71" s="21">
        <v>46036</v>
      </c>
      <c r="E71" s="21">
        <v>46037</v>
      </c>
      <c r="F71" s="21">
        <v>46038</v>
      </c>
      <c r="G71" s="21">
        <v>46039</v>
      </c>
      <c r="H71" s="22">
        <v>46040</v>
      </c>
    </row>
    <row r="72" spans="1:8" ht="75" customHeight="1" x14ac:dyDescent="0.35">
      <c r="B72" s="1"/>
      <c r="C72" s="1"/>
      <c r="D72" s="1"/>
      <c r="E72" s="1"/>
      <c r="F72" s="1"/>
      <c r="G72" s="1"/>
      <c r="H72" s="2"/>
    </row>
    <row r="73" spans="1:8" s="12" customFormat="1" ht="25.05" customHeight="1" x14ac:dyDescent="0.35">
      <c r="B73" s="21">
        <f t="array" ref="B73:H73">Days+22+DATE(Calendar5Year,Calendar5MonthOption,1)-WEEKDAY(DATE(Calendar5Year,Calendar5MonthOption,1),WeekdayOption)</f>
        <v>46041</v>
      </c>
      <c r="C73" s="21">
        <v>46042</v>
      </c>
      <c r="D73" s="21">
        <v>46043</v>
      </c>
      <c r="E73" s="21">
        <v>46044</v>
      </c>
      <c r="F73" s="21">
        <v>46045</v>
      </c>
      <c r="G73" s="21">
        <v>46046</v>
      </c>
      <c r="H73" s="22">
        <v>46047</v>
      </c>
    </row>
    <row r="74" spans="1:8" ht="75" customHeight="1" x14ac:dyDescent="0.35">
      <c r="B74" s="36" t="s">
        <v>22</v>
      </c>
      <c r="C74" s="36" t="s">
        <v>23</v>
      </c>
      <c r="D74" s="1"/>
      <c r="E74" s="1"/>
      <c r="F74" s="1"/>
      <c r="G74" s="1"/>
      <c r="H74" s="2"/>
    </row>
    <row r="75" spans="1:8" s="12" customFormat="1" ht="25.05" customHeight="1" x14ac:dyDescent="0.35">
      <c r="B75" s="21">
        <f t="array" ref="B75:H75">Days+29+DATE(Calendar5Year,Calendar5MonthOption,1)-WEEKDAY(DATE(Calendar5Year,Calendar5MonthOption,1),WeekdayOption)</f>
        <v>46048</v>
      </c>
      <c r="C75" s="21">
        <v>46049</v>
      </c>
      <c r="D75" s="21">
        <v>46050</v>
      </c>
      <c r="E75" s="21">
        <v>46051</v>
      </c>
      <c r="F75" s="21">
        <v>46052</v>
      </c>
      <c r="G75" s="21">
        <v>46053</v>
      </c>
      <c r="H75" s="22">
        <v>46054</v>
      </c>
    </row>
    <row r="76" spans="1:8" ht="75" customHeight="1" x14ac:dyDescent="0.35">
      <c r="B76" s="1"/>
      <c r="C76" s="1"/>
      <c r="D76" s="1"/>
      <c r="E76" s="1"/>
      <c r="F76" s="1"/>
      <c r="G76" s="1"/>
      <c r="H76" s="9"/>
    </row>
    <row r="77" spans="1:8" s="12" customFormat="1" ht="25.05" customHeight="1" x14ac:dyDescent="0.35">
      <c r="B77" s="21">
        <f t="array" ref="B77:C77">Days+36+DATE(Calendar5Year,Calendar5MonthOption,1)-WEEKDAY(DATE(Calendar5Year,Calendar5MonthOption,1),WeekdayOption)</f>
        <v>46055</v>
      </c>
      <c r="C77" s="21">
        <v>46056</v>
      </c>
      <c r="D77" s="52" t="s">
        <v>0</v>
      </c>
      <c r="E77" s="52"/>
      <c r="F77" s="52"/>
      <c r="G77" s="52"/>
      <c r="H77" s="52"/>
    </row>
    <row r="78" spans="1:8" ht="75" customHeight="1" x14ac:dyDescent="0.35">
      <c r="B78" s="4"/>
      <c r="C78" s="4"/>
      <c r="D78" s="56"/>
      <c r="E78" s="56"/>
      <c r="F78" s="56"/>
      <c r="G78" s="56"/>
      <c r="H78" s="56"/>
    </row>
    <row r="79" spans="1:8" s="6" customFormat="1" ht="30" customHeight="1" x14ac:dyDescent="0.35">
      <c r="B79" s="7"/>
      <c r="C79" s="7"/>
      <c r="D79" s="8"/>
      <c r="E79" s="8"/>
      <c r="F79" s="8"/>
      <c r="G79" s="8"/>
      <c r="H79" s="8"/>
    </row>
    <row r="80" spans="1:8" s="12" customFormat="1" ht="75" customHeight="1" x14ac:dyDescent="0.35">
      <c r="A80" s="10"/>
      <c r="B80" s="11" t="str">
        <f>TEXT(DATE(Calendar5Year,Calendar5MonthOption+1,1),"mmmm")</f>
        <v>February</v>
      </c>
      <c r="C80" s="11"/>
      <c r="D80" s="11"/>
      <c r="F80" s="32"/>
      <c r="G80" s="32"/>
      <c r="H80" s="13">
        <f>YEAR(DATE(Calendar5Year,Calendar5MonthOption+1,1))</f>
        <v>2026</v>
      </c>
    </row>
    <row r="81" spans="1:8" s="12" customFormat="1" ht="25.05" customHeight="1" x14ac:dyDescent="0.35">
      <c r="A81" s="14"/>
      <c r="B81" s="27" t="str">
        <f>UPPER(TEXT(B82,"dddd"))</f>
        <v>MONDAY</v>
      </c>
      <c r="C81" s="28" t="str">
        <f t="shared" ref="C81" si="20">UPPER(TEXT(C82,"dddd"))</f>
        <v>TUESDAY</v>
      </c>
      <c r="D81" s="29" t="str">
        <f t="shared" ref="D81" si="21">UPPER(TEXT(D82,"dddd"))</f>
        <v>WEDNESDAY</v>
      </c>
      <c r="E81" s="28" t="str">
        <f t="shared" ref="E81" si="22">UPPER(TEXT(E82,"dddd"))</f>
        <v>THURSDAY</v>
      </c>
      <c r="F81" s="29" t="str">
        <f t="shared" ref="F81" si="23">UPPER(TEXT(F82,"dddd"))</f>
        <v>FRIDAY</v>
      </c>
      <c r="G81" s="28" t="str">
        <f t="shared" ref="G81" si="24">UPPER(TEXT(G82,"dddd"))</f>
        <v>SATURDAY</v>
      </c>
      <c r="H81" s="30" t="str">
        <f t="shared" ref="H81" si="25">UPPER(TEXT(H82,"dddd"))</f>
        <v>SUNDAY</v>
      </c>
    </row>
    <row r="82" spans="1:8" s="12" customFormat="1" ht="25.05" customHeight="1" x14ac:dyDescent="0.35">
      <c r="B82" s="19">
        <f t="array" ref="B82:H82">Days+1+DATE(Calendar6Year,Calendar6MonthOption,1)-WEEKDAY(DATE(Calendar6Year,Calendar6MonthOption,1),WeekdayOption)</f>
        <v>46048</v>
      </c>
      <c r="C82" s="19">
        <v>46049</v>
      </c>
      <c r="D82" s="19">
        <v>46050</v>
      </c>
      <c r="E82" s="19">
        <v>46051</v>
      </c>
      <c r="F82" s="19">
        <v>46052</v>
      </c>
      <c r="G82" s="19">
        <v>46053</v>
      </c>
      <c r="H82" s="20">
        <v>46054</v>
      </c>
    </row>
    <row r="83" spans="1:8" ht="75" customHeight="1" x14ac:dyDescent="0.35">
      <c r="B83" s="1"/>
      <c r="C83" s="1"/>
      <c r="D83" s="1"/>
      <c r="E83" s="1"/>
      <c r="F83" s="1"/>
      <c r="G83" s="1"/>
      <c r="H83" s="2"/>
    </row>
    <row r="84" spans="1:8" s="12" customFormat="1" ht="25.05" customHeight="1" x14ac:dyDescent="0.35">
      <c r="B84" s="21">
        <f t="array" ref="B84:H84">Days+8+DATE(Calendar6Year,Calendar6MonthOption,1)-WEEKDAY(DATE(Calendar6Year,Calendar6MonthOption,1),WeekdayOption)</f>
        <v>46055</v>
      </c>
      <c r="C84" s="21">
        <v>46056</v>
      </c>
      <c r="D84" s="21">
        <v>46057</v>
      </c>
      <c r="E84" s="21">
        <v>46058</v>
      </c>
      <c r="F84" s="21">
        <v>46059</v>
      </c>
      <c r="G84" s="21">
        <v>46060</v>
      </c>
      <c r="H84" s="22">
        <v>46061</v>
      </c>
    </row>
    <row r="85" spans="1:8" ht="75" customHeight="1" x14ac:dyDescent="0.35">
      <c r="B85" s="1"/>
      <c r="C85" s="1"/>
      <c r="D85" s="36" t="s">
        <v>24</v>
      </c>
      <c r="E85" s="1"/>
      <c r="F85" s="1"/>
      <c r="G85" s="1"/>
      <c r="H85" s="2"/>
    </row>
    <row r="86" spans="1:8" s="12" customFormat="1" ht="25.05" customHeight="1" x14ac:dyDescent="0.35">
      <c r="B86" s="21">
        <f t="array" ref="B86:H86">Days+15+DATE(Calendar6Year,Calendar6MonthOption,1)-WEEKDAY(DATE(Calendar6Year,Calendar6MonthOption,1),WeekdayOption)</f>
        <v>46062</v>
      </c>
      <c r="C86" s="21">
        <v>46063</v>
      </c>
      <c r="D86" s="21">
        <v>46064</v>
      </c>
      <c r="E86" s="21">
        <v>46065</v>
      </c>
      <c r="F86" s="21">
        <v>46066</v>
      </c>
      <c r="G86" s="21">
        <v>46067</v>
      </c>
      <c r="H86" s="22">
        <v>46068</v>
      </c>
    </row>
    <row r="87" spans="1:8" ht="75" customHeight="1" x14ac:dyDescent="0.35">
      <c r="B87" s="1"/>
      <c r="C87" s="1"/>
      <c r="D87" s="1"/>
      <c r="E87" s="1"/>
      <c r="F87" s="1"/>
      <c r="G87" s="1"/>
      <c r="H87" s="2"/>
    </row>
    <row r="88" spans="1:8" s="12" customFormat="1" ht="25.05" customHeight="1" x14ac:dyDescent="0.35">
      <c r="B88" s="21">
        <f t="array" ref="B88:H88">Days+22+DATE(Calendar6Year,Calendar6MonthOption,1)-WEEKDAY(DATE(Calendar6Year,Calendar6MonthOption,1),WeekdayOption)</f>
        <v>46069</v>
      </c>
      <c r="C88" s="21">
        <v>46070</v>
      </c>
      <c r="D88" s="21">
        <v>46071</v>
      </c>
      <c r="E88" s="21">
        <v>46072</v>
      </c>
      <c r="F88" s="21">
        <v>46073</v>
      </c>
      <c r="G88" s="21">
        <v>46074</v>
      </c>
      <c r="H88" s="22">
        <v>46075</v>
      </c>
    </row>
    <row r="89" spans="1:8" s="12" customFormat="1" ht="24.6" customHeight="1" x14ac:dyDescent="0.35">
      <c r="B89" s="42" t="s">
        <v>29</v>
      </c>
      <c r="C89" s="40"/>
      <c r="D89" s="40"/>
      <c r="E89" s="40"/>
      <c r="F89" s="40"/>
      <c r="G89" s="43"/>
      <c r="H89" s="20"/>
    </row>
    <row r="90" spans="1:8" ht="75" customHeight="1" x14ac:dyDescent="0.35">
      <c r="B90" s="59" t="s">
        <v>25</v>
      </c>
      <c r="C90" s="59"/>
      <c r="D90" s="59"/>
      <c r="E90" s="59"/>
      <c r="F90" s="60"/>
      <c r="G90" s="1"/>
      <c r="H90" s="2"/>
    </row>
    <row r="91" spans="1:8" s="12" customFormat="1" ht="25.05" customHeight="1" x14ac:dyDescent="0.35">
      <c r="B91" s="21">
        <f t="array" ref="B91:H91">Days+29+DATE(Calendar6Year,Calendar6MonthOption,1)-WEEKDAY(DATE(Calendar6Year,Calendar6MonthOption,1),WeekdayOption)</f>
        <v>46076</v>
      </c>
      <c r="C91" s="21">
        <v>46077</v>
      </c>
      <c r="D91" s="21">
        <v>46078</v>
      </c>
      <c r="E91" s="21">
        <v>46079</v>
      </c>
      <c r="F91" s="21">
        <v>46080</v>
      </c>
      <c r="G91" s="21">
        <v>46081</v>
      </c>
      <c r="H91" s="22">
        <v>46082</v>
      </c>
    </row>
    <row r="92" spans="1:8" ht="75" customHeight="1" x14ac:dyDescent="0.35">
      <c r="B92" s="1"/>
      <c r="C92" s="1"/>
      <c r="D92" s="1"/>
      <c r="E92" s="1"/>
      <c r="F92" s="1"/>
      <c r="G92" s="1"/>
      <c r="H92" s="9"/>
    </row>
    <row r="93" spans="1:8" s="12" customFormat="1" ht="25.05" customHeight="1" x14ac:dyDescent="0.35">
      <c r="B93" s="21">
        <f t="array" ref="B93:C93">Days+36+DATE(Calendar6Year,Calendar6MonthOption,1)-WEEKDAY(DATE(Calendar6Year,Calendar6MonthOption,1),WeekdayOption)</f>
        <v>46083</v>
      </c>
      <c r="C93" s="21">
        <v>46084</v>
      </c>
      <c r="D93" s="52" t="s">
        <v>0</v>
      </c>
      <c r="E93" s="52"/>
      <c r="F93" s="52"/>
      <c r="G93" s="52"/>
      <c r="H93" s="52"/>
    </row>
    <row r="94" spans="1:8" ht="75" customHeight="1" x14ac:dyDescent="0.35">
      <c r="B94" s="4"/>
      <c r="C94" s="4"/>
      <c r="D94" s="56"/>
      <c r="E94" s="56"/>
      <c r="F94" s="56"/>
      <c r="G94" s="56"/>
      <c r="H94" s="56"/>
    </row>
    <row r="95" spans="1:8" s="6" customFormat="1" ht="30" customHeight="1" x14ac:dyDescent="0.35">
      <c r="B95" s="7"/>
      <c r="C95" s="7"/>
      <c r="D95" s="8"/>
      <c r="E95" s="8"/>
      <c r="F95" s="8"/>
      <c r="G95" s="8"/>
      <c r="H95" s="8"/>
    </row>
    <row r="96" spans="1:8" s="12" customFormat="1" ht="75" customHeight="1" x14ac:dyDescent="0.95">
      <c r="A96" s="10"/>
      <c r="B96" s="11" t="str">
        <f>TEXT(DATE(Calendar6Year,Calendar6MonthOption+1,1),"mmmm")</f>
        <v>March</v>
      </c>
      <c r="D96" s="33"/>
      <c r="E96" s="33"/>
      <c r="F96" s="32"/>
      <c r="G96" s="32"/>
      <c r="H96" s="13">
        <f>YEAR(DATE(Calendar6Year,Calendar6MonthOption+1,1))</f>
        <v>2026</v>
      </c>
    </row>
    <row r="97" spans="1:8" s="12" customFormat="1" ht="25.05" customHeight="1" x14ac:dyDescent="0.35">
      <c r="A97" s="14"/>
      <c r="B97" s="27" t="str">
        <f>UPPER(TEXT(B98,"dddd"))</f>
        <v>MONDAY</v>
      </c>
      <c r="C97" s="28" t="str">
        <f t="shared" ref="C97" si="26">UPPER(TEXT(C98,"dddd"))</f>
        <v>TUESDAY</v>
      </c>
      <c r="D97" s="29" t="str">
        <f t="shared" ref="D97" si="27">UPPER(TEXT(D98,"dddd"))</f>
        <v>WEDNESDAY</v>
      </c>
      <c r="E97" s="28" t="str">
        <f t="shared" ref="E97" si="28">UPPER(TEXT(E98,"dddd"))</f>
        <v>THURSDAY</v>
      </c>
      <c r="F97" s="29" t="str">
        <f t="shared" ref="F97" si="29">UPPER(TEXT(F98,"dddd"))</f>
        <v>FRIDAY</v>
      </c>
      <c r="G97" s="28" t="str">
        <f t="shared" ref="G97" si="30">UPPER(TEXT(G98,"dddd"))</f>
        <v>SATURDAY</v>
      </c>
      <c r="H97" s="30" t="str">
        <f t="shared" ref="H97" si="31">UPPER(TEXT(H98,"dddd"))</f>
        <v>SUNDAY</v>
      </c>
    </row>
    <row r="98" spans="1:8" s="12" customFormat="1" ht="25.05" customHeight="1" x14ac:dyDescent="0.35">
      <c r="B98" s="19">
        <f t="array" ref="B98:H98">Days+1+DATE(Calendar7Year,Calendar7MonthOption,1)-WEEKDAY(DATE(Calendar7Year,Calendar7MonthOption,1),WeekdayOption)</f>
        <v>46076</v>
      </c>
      <c r="C98" s="19">
        <v>46077</v>
      </c>
      <c r="D98" s="19">
        <v>46078</v>
      </c>
      <c r="E98" s="19">
        <v>46079</v>
      </c>
      <c r="F98" s="19">
        <v>46080</v>
      </c>
      <c r="G98" s="19">
        <v>46081</v>
      </c>
      <c r="H98" s="20">
        <v>46082</v>
      </c>
    </row>
    <row r="99" spans="1:8" ht="75" customHeight="1" x14ac:dyDescent="0.35">
      <c r="B99" s="1"/>
      <c r="C99" s="1"/>
      <c r="D99" s="1"/>
      <c r="E99" s="1"/>
      <c r="F99" s="1"/>
      <c r="G99" s="1"/>
      <c r="H99" s="2"/>
    </row>
    <row r="100" spans="1:8" s="12" customFormat="1" ht="25.05" customHeight="1" x14ac:dyDescent="0.35">
      <c r="B100" s="21">
        <f t="array" ref="B100:H100">Days+8+DATE(Calendar7Year,Calendar7MonthOption,1)-WEEKDAY(DATE(Calendar7Year,Calendar7MonthOption,1),WeekdayOption)</f>
        <v>46083</v>
      </c>
      <c r="C100" s="21">
        <v>46084</v>
      </c>
      <c r="D100" s="21">
        <v>46085</v>
      </c>
      <c r="E100" s="21">
        <v>46086</v>
      </c>
      <c r="F100" s="21">
        <v>46087</v>
      </c>
      <c r="G100" s="21">
        <v>46088</v>
      </c>
      <c r="H100" s="22">
        <v>46089</v>
      </c>
    </row>
    <row r="101" spans="1:8" ht="75" customHeight="1" x14ac:dyDescent="0.35">
      <c r="B101" s="1"/>
      <c r="C101" s="1"/>
      <c r="D101" s="1"/>
      <c r="E101" s="1"/>
      <c r="F101" s="1"/>
      <c r="G101" s="1"/>
      <c r="H101" s="2"/>
    </row>
    <row r="102" spans="1:8" s="12" customFormat="1" ht="25.05" customHeight="1" x14ac:dyDescent="0.35">
      <c r="B102" s="21">
        <f t="array" ref="B102:H102">Days+15+DATE(Calendar7Year,Calendar7MonthOption,1)-WEEKDAY(DATE(Calendar7Year,Calendar7MonthOption,1),WeekdayOption)</f>
        <v>46090</v>
      </c>
      <c r="C102" s="21">
        <v>46091</v>
      </c>
      <c r="D102" s="21">
        <v>46092</v>
      </c>
      <c r="E102" s="21">
        <v>46093</v>
      </c>
      <c r="F102" s="21">
        <v>46094</v>
      </c>
      <c r="G102" s="21">
        <v>46095</v>
      </c>
      <c r="H102" s="22">
        <v>46096</v>
      </c>
    </row>
    <row r="103" spans="1:8" ht="75" customHeight="1" x14ac:dyDescent="0.35">
      <c r="B103" s="1"/>
      <c r="C103" s="1"/>
      <c r="D103" s="1"/>
      <c r="E103" s="1"/>
      <c r="F103" s="1"/>
      <c r="G103" s="1"/>
      <c r="H103" s="2"/>
    </row>
    <row r="104" spans="1:8" s="12" customFormat="1" ht="25.05" customHeight="1" x14ac:dyDescent="0.35">
      <c r="B104" s="21">
        <f t="array" ref="B104:H104">Days+22+DATE(Calendar7Year,Calendar7MonthOption,1)-WEEKDAY(DATE(Calendar7Year,Calendar7MonthOption,1),WeekdayOption)</f>
        <v>46097</v>
      </c>
      <c r="C104" s="21">
        <v>46098</v>
      </c>
      <c r="D104" s="21">
        <v>46099</v>
      </c>
      <c r="E104" s="21">
        <v>46100</v>
      </c>
      <c r="F104" s="21">
        <v>46101</v>
      </c>
      <c r="G104" s="21">
        <v>46102</v>
      </c>
      <c r="H104" s="22">
        <v>46103</v>
      </c>
    </row>
    <row r="105" spans="1:8" ht="75" customHeight="1" x14ac:dyDescent="0.35">
      <c r="B105" s="1"/>
      <c r="C105" s="1"/>
      <c r="D105" s="1"/>
      <c r="E105" s="36" t="s">
        <v>27</v>
      </c>
      <c r="F105" s="1"/>
      <c r="G105" s="1"/>
      <c r="H105" s="2"/>
    </row>
    <row r="106" spans="1:8" s="12" customFormat="1" ht="25.05" customHeight="1" x14ac:dyDescent="0.35">
      <c r="B106" s="21">
        <f t="array" ref="B106:H106">Days+29+DATE(Calendar7Year,Calendar7MonthOption,1)-WEEKDAY(DATE(Calendar7Year,Calendar7MonthOption,1),WeekdayOption)</f>
        <v>46104</v>
      </c>
      <c r="C106" s="21">
        <v>46105</v>
      </c>
      <c r="D106" s="21">
        <v>46106</v>
      </c>
      <c r="E106" s="21">
        <v>46107</v>
      </c>
      <c r="F106" s="21">
        <v>46108</v>
      </c>
      <c r="G106" s="21">
        <v>46109</v>
      </c>
      <c r="H106" s="22">
        <v>46110</v>
      </c>
    </row>
    <row r="107" spans="1:8" ht="75" customHeight="1" x14ac:dyDescent="0.35">
      <c r="B107" s="1"/>
      <c r="C107" s="1"/>
      <c r="D107" s="1"/>
      <c r="E107" s="1"/>
      <c r="F107" s="1"/>
      <c r="G107" s="1"/>
      <c r="H107" s="9"/>
    </row>
    <row r="108" spans="1:8" s="12" customFormat="1" ht="25.05" customHeight="1" x14ac:dyDescent="0.35">
      <c r="B108" s="21">
        <f t="array" ref="B108:C108">Days+36+DATE(Calendar7Year,Calendar7MonthOption,1)-WEEKDAY(DATE(Calendar7Year,Calendar7MonthOption,1),WeekdayOption)</f>
        <v>46111</v>
      </c>
      <c r="C108" s="21">
        <v>46112</v>
      </c>
      <c r="D108" s="52" t="s">
        <v>0</v>
      </c>
      <c r="E108" s="52"/>
      <c r="F108" s="52"/>
      <c r="G108" s="52"/>
      <c r="H108" s="52"/>
    </row>
    <row r="109" spans="1:8" ht="75" customHeight="1" x14ac:dyDescent="0.35">
      <c r="B109" s="4"/>
      <c r="C109" s="4"/>
      <c r="D109" s="56"/>
      <c r="E109" s="56"/>
      <c r="F109" s="56"/>
      <c r="G109" s="56"/>
      <c r="H109" s="56"/>
    </row>
    <row r="110" spans="1:8" s="6" customFormat="1" ht="30" customHeight="1" x14ac:dyDescent="0.35">
      <c r="B110" s="7"/>
      <c r="C110" s="7"/>
      <c r="D110" s="8"/>
      <c r="E110" s="8"/>
      <c r="F110" s="8"/>
      <c r="G110" s="8"/>
      <c r="H110" s="8"/>
    </row>
    <row r="111" spans="1:8" s="12" customFormat="1" ht="75" customHeight="1" x14ac:dyDescent="0.95">
      <c r="A111" s="10"/>
      <c r="B111" s="11" t="str">
        <f>TEXT(DATE(Calendar7Year,Calendar7MonthOption+1,1),"mmmm")</f>
        <v>April</v>
      </c>
      <c r="D111" s="34"/>
      <c r="E111" s="34"/>
      <c r="F111" s="32"/>
      <c r="G111" s="32"/>
      <c r="H111" s="13">
        <f>YEAR(DATE(Calendar7Year,Calendar7MonthOption+1,1))</f>
        <v>2026</v>
      </c>
    </row>
    <row r="112" spans="1:8" s="12" customFormat="1" ht="25.05" customHeight="1" x14ac:dyDescent="0.35">
      <c r="A112" s="14"/>
      <c r="B112" s="27" t="str">
        <f>UPPER(TEXT(B113,"dddd"))</f>
        <v>MONDAY</v>
      </c>
      <c r="C112" s="28" t="str">
        <f t="shared" ref="C112" si="32">UPPER(TEXT(C113,"dddd"))</f>
        <v>TUESDAY</v>
      </c>
      <c r="D112" s="29" t="str">
        <f t="shared" ref="D112" si="33">UPPER(TEXT(D113,"dddd"))</f>
        <v>WEDNESDAY</v>
      </c>
      <c r="E112" s="28" t="str">
        <f t="shared" ref="E112" si="34">UPPER(TEXT(E113,"dddd"))</f>
        <v>THURSDAY</v>
      </c>
      <c r="F112" s="29" t="str">
        <f t="shared" ref="F112" si="35">UPPER(TEXT(F113,"dddd"))</f>
        <v>FRIDAY</v>
      </c>
      <c r="G112" s="28" t="str">
        <f t="shared" ref="G112" si="36">UPPER(TEXT(G113,"dddd"))</f>
        <v>SATURDAY</v>
      </c>
      <c r="H112" s="30" t="str">
        <f t="shared" ref="H112" si="37">UPPER(TEXT(H113,"dddd"))</f>
        <v>SUNDAY</v>
      </c>
    </row>
    <row r="113" spans="1:8" s="12" customFormat="1" ht="25.05" customHeight="1" x14ac:dyDescent="0.35">
      <c r="B113" s="19">
        <f t="array" ref="B113:H113">Days+1+DATE(Calendar8Year,Calendar8MonthOption,1)-WEEKDAY(DATE(Calendar8Year,Calendar8MonthOption,1),WeekdayOption)</f>
        <v>46111</v>
      </c>
      <c r="C113" s="19">
        <v>46112</v>
      </c>
      <c r="D113" s="19">
        <v>46113</v>
      </c>
      <c r="E113" s="19">
        <v>46114</v>
      </c>
      <c r="F113" s="19">
        <v>46115</v>
      </c>
      <c r="G113" s="19">
        <v>46116</v>
      </c>
      <c r="H113" s="20">
        <v>46117</v>
      </c>
    </row>
    <row r="114" spans="1:8" ht="75" customHeight="1" x14ac:dyDescent="0.35">
      <c r="B114" s="1"/>
      <c r="C114" s="1"/>
      <c r="D114" s="1"/>
      <c r="E114" s="1"/>
      <c r="F114" s="36" t="s">
        <v>30</v>
      </c>
      <c r="G114" s="1"/>
      <c r="H114" s="2"/>
    </row>
    <row r="115" spans="1:8" s="12" customFormat="1" ht="25.05" customHeight="1" x14ac:dyDescent="0.35">
      <c r="B115" s="21">
        <f t="array" ref="B115:H115">Days+8+DATE(Calendar8Year,Calendar8MonthOption,1)-WEEKDAY(DATE(Calendar8Year,Calendar8MonthOption,1),WeekdayOption)</f>
        <v>46118</v>
      </c>
      <c r="C115" s="21">
        <v>46119</v>
      </c>
      <c r="D115" s="21">
        <v>46120</v>
      </c>
      <c r="E115" s="21">
        <v>46121</v>
      </c>
      <c r="F115" s="21">
        <v>46122</v>
      </c>
      <c r="G115" s="21">
        <v>46123</v>
      </c>
      <c r="H115" s="22">
        <v>46124</v>
      </c>
    </row>
    <row r="116" spans="1:8" ht="75" customHeight="1" x14ac:dyDescent="0.35">
      <c r="B116" s="1"/>
      <c r="C116" s="1"/>
      <c r="D116" s="1"/>
      <c r="E116" s="36" t="s">
        <v>26</v>
      </c>
      <c r="F116" s="1"/>
      <c r="G116" s="1"/>
      <c r="H116" s="2"/>
    </row>
    <row r="117" spans="1:8" s="12" customFormat="1" ht="25.05" customHeight="1" x14ac:dyDescent="0.35">
      <c r="B117" s="21">
        <f t="array" ref="B117:H117">Days+15+DATE(Calendar8Year,Calendar8MonthOption,1)-WEEKDAY(DATE(Calendar8Year,Calendar8MonthOption,1),WeekdayOption)</f>
        <v>46125</v>
      </c>
      <c r="C117" s="21">
        <v>46126</v>
      </c>
      <c r="D117" s="21">
        <v>46127</v>
      </c>
      <c r="E117" s="21">
        <v>46128</v>
      </c>
      <c r="F117" s="21">
        <v>46129</v>
      </c>
      <c r="G117" s="21">
        <v>46130</v>
      </c>
      <c r="H117" s="22">
        <v>46131</v>
      </c>
    </row>
    <row r="118" spans="1:8" ht="75" customHeight="1" x14ac:dyDescent="0.35">
      <c r="B118" s="1"/>
      <c r="C118" s="1"/>
      <c r="D118" s="1"/>
      <c r="E118" s="1"/>
      <c r="F118" s="1"/>
      <c r="G118" s="1"/>
      <c r="H118" s="2"/>
    </row>
    <row r="119" spans="1:8" s="12" customFormat="1" ht="25.05" customHeight="1" x14ac:dyDescent="0.35">
      <c r="B119" s="21">
        <f t="array" ref="B119:H119">Days+22+DATE(Calendar8Year,Calendar8MonthOption,1)-WEEKDAY(DATE(Calendar8Year,Calendar8MonthOption,1),WeekdayOption)</f>
        <v>46132</v>
      </c>
      <c r="C119" s="21">
        <v>46133</v>
      </c>
      <c r="D119" s="21">
        <v>46134</v>
      </c>
      <c r="E119" s="21">
        <v>46135</v>
      </c>
      <c r="F119" s="21">
        <v>46136</v>
      </c>
      <c r="G119" s="21">
        <v>46137</v>
      </c>
      <c r="H119" s="22">
        <v>46138</v>
      </c>
    </row>
    <row r="120" spans="1:8" ht="75" customHeight="1" x14ac:dyDescent="0.35">
      <c r="B120" s="1"/>
      <c r="C120" s="1"/>
      <c r="D120" s="1"/>
      <c r="E120" s="1"/>
      <c r="F120" s="1"/>
      <c r="G120" s="1"/>
      <c r="H120" s="2"/>
    </row>
    <row r="121" spans="1:8" s="12" customFormat="1" ht="25.05" customHeight="1" x14ac:dyDescent="0.35">
      <c r="B121" s="21">
        <f t="array" ref="B121:H121">Days+29+DATE(Calendar8Year,Calendar8MonthOption,1)-WEEKDAY(DATE(Calendar8Year,Calendar8MonthOption,1),WeekdayOption)</f>
        <v>46139</v>
      </c>
      <c r="C121" s="21">
        <v>46140</v>
      </c>
      <c r="D121" s="21">
        <v>46141</v>
      </c>
      <c r="E121" s="21">
        <v>46142</v>
      </c>
      <c r="F121" s="21">
        <v>46143</v>
      </c>
      <c r="G121" s="21">
        <v>46144</v>
      </c>
      <c r="H121" s="22">
        <v>46145</v>
      </c>
    </row>
    <row r="122" spans="1:8" ht="75" customHeight="1" x14ac:dyDescent="0.35">
      <c r="B122" s="1"/>
      <c r="C122" s="1"/>
      <c r="D122" s="1"/>
      <c r="E122" s="1"/>
      <c r="F122" s="1"/>
      <c r="G122" s="1"/>
      <c r="H122" s="9"/>
    </row>
    <row r="123" spans="1:8" s="12" customFormat="1" ht="25.05" customHeight="1" x14ac:dyDescent="0.35">
      <c r="B123" s="21">
        <f t="array" ref="B123:C123">Days+36+DATE(Calendar8Year,Calendar8MonthOption,1)-WEEKDAY(DATE(Calendar8Year,Calendar8MonthOption,1),WeekdayOption)</f>
        <v>46146</v>
      </c>
      <c r="C123" s="21">
        <v>46147</v>
      </c>
      <c r="D123" s="52" t="s">
        <v>0</v>
      </c>
      <c r="E123" s="52"/>
      <c r="F123" s="52"/>
      <c r="G123" s="52"/>
      <c r="H123" s="52"/>
    </row>
    <row r="124" spans="1:8" ht="75" customHeight="1" x14ac:dyDescent="0.35">
      <c r="B124" s="4"/>
      <c r="C124" s="4"/>
      <c r="D124" s="56"/>
      <c r="E124" s="56"/>
      <c r="F124" s="56"/>
      <c r="G124" s="56"/>
      <c r="H124" s="56"/>
    </row>
    <row r="125" spans="1:8" s="6" customFormat="1" ht="30" customHeight="1" x14ac:dyDescent="0.35">
      <c r="B125" s="7"/>
      <c r="C125" s="7"/>
      <c r="D125" s="8"/>
      <c r="E125" s="8"/>
      <c r="F125" s="8"/>
      <c r="G125" s="8"/>
      <c r="H125" s="8"/>
    </row>
    <row r="126" spans="1:8" s="12" customFormat="1" ht="75" customHeight="1" x14ac:dyDescent="0.95">
      <c r="A126" s="10"/>
      <c r="B126" s="11" t="str">
        <f>TEXT(DATE(Calendar8Year,Calendar8MonthOption+1,1),"mmmm")</f>
        <v>May</v>
      </c>
      <c r="D126" s="33"/>
      <c r="E126" s="33"/>
      <c r="F126" s="32"/>
      <c r="G126" s="32"/>
      <c r="H126" s="13">
        <f>YEAR(DATE(Calendar8Year,Calendar8MonthOption+1,1))</f>
        <v>2026</v>
      </c>
    </row>
    <row r="127" spans="1:8" s="12" customFormat="1" ht="25.05" customHeight="1" x14ac:dyDescent="0.35">
      <c r="A127" s="14"/>
      <c r="B127" s="27" t="str">
        <f>UPPER(TEXT(B128,"dddd"))</f>
        <v>MONDAY</v>
      </c>
      <c r="C127" s="28" t="str">
        <f t="shared" ref="C127" si="38">UPPER(TEXT(C128,"dddd"))</f>
        <v>TUESDAY</v>
      </c>
      <c r="D127" s="29" t="str">
        <f t="shared" ref="D127" si="39">UPPER(TEXT(D128,"dddd"))</f>
        <v>WEDNESDAY</v>
      </c>
      <c r="E127" s="28" t="str">
        <f t="shared" ref="E127" si="40">UPPER(TEXT(E128,"dddd"))</f>
        <v>THURSDAY</v>
      </c>
      <c r="F127" s="29" t="str">
        <f t="shared" ref="F127" si="41">UPPER(TEXT(F128,"dddd"))</f>
        <v>FRIDAY</v>
      </c>
      <c r="G127" s="28" t="str">
        <f t="shared" ref="G127" si="42">UPPER(TEXT(G128,"dddd"))</f>
        <v>SATURDAY</v>
      </c>
      <c r="H127" s="30" t="str">
        <f t="shared" ref="H127" si="43">UPPER(TEXT(H128,"dddd"))</f>
        <v>SUNDAY</v>
      </c>
    </row>
    <row r="128" spans="1:8" s="12" customFormat="1" ht="25.05" customHeight="1" x14ac:dyDescent="0.35">
      <c r="B128" s="19">
        <f t="array" ref="B128:H128">Days+1+DATE(Calendar9Year,Calendar9MonthOption,1)-WEEKDAY(DATE(Calendar9Year,Calendar9MonthOption,1),WeekdayOption)</f>
        <v>46139</v>
      </c>
      <c r="C128" s="19">
        <v>46140</v>
      </c>
      <c r="D128" s="19">
        <v>46141</v>
      </c>
      <c r="E128" s="19">
        <v>46142</v>
      </c>
      <c r="F128" s="19">
        <v>46143</v>
      </c>
      <c r="G128" s="19">
        <v>46144</v>
      </c>
      <c r="H128" s="20">
        <v>46145</v>
      </c>
    </row>
    <row r="129" spans="1:8" ht="75" customHeight="1" x14ac:dyDescent="0.35">
      <c r="B129" s="1"/>
      <c r="C129" s="1"/>
      <c r="D129" s="1"/>
      <c r="E129" s="1"/>
      <c r="F129" s="1"/>
      <c r="G129" s="1"/>
      <c r="H129" s="2"/>
    </row>
    <row r="130" spans="1:8" s="12" customFormat="1" ht="25.05" customHeight="1" x14ac:dyDescent="0.35">
      <c r="B130" s="21">
        <f t="array" ref="B130:H130">Days+8+DATE(Calendar9Year,Calendar9MonthOption,1)-WEEKDAY(DATE(Calendar9Year,Calendar9MonthOption,1),WeekdayOption)</f>
        <v>46146</v>
      </c>
      <c r="C130" s="21">
        <v>46147</v>
      </c>
      <c r="D130" s="21">
        <v>46148</v>
      </c>
      <c r="E130" s="21">
        <v>46149</v>
      </c>
      <c r="F130" s="21">
        <v>46150</v>
      </c>
      <c r="G130" s="21">
        <v>46151</v>
      </c>
      <c r="H130" s="22">
        <v>46152</v>
      </c>
    </row>
    <row r="131" spans="1:8" ht="75" customHeight="1" x14ac:dyDescent="0.35">
      <c r="B131" s="1"/>
      <c r="C131" s="1"/>
      <c r="D131" s="1"/>
      <c r="E131" s="1"/>
      <c r="F131" s="1"/>
      <c r="G131" s="1"/>
      <c r="H131" s="2"/>
    </row>
    <row r="132" spans="1:8" s="12" customFormat="1" ht="25.05" customHeight="1" x14ac:dyDescent="0.35">
      <c r="B132" s="21">
        <f t="array" ref="B132:H132">Days+15+DATE(Calendar9Year,Calendar9MonthOption,1)-WEEKDAY(DATE(Calendar9Year,Calendar9MonthOption,1),WeekdayOption)</f>
        <v>46153</v>
      </c>
      <c r="C132" s="21">
        <v>46154</v>
      </c>
      <c r="D132" s="21">
        <v>46155</v>
      </c>
      <c r="E132" s="21">
        <v>46156</v>
      </c>
      <c r="F132" s="21">
        <v>46157</v>
      </c>
      <c r="G132" s="21">
        <v>46158</v>
      </c>
      <c r="H132" s="22">
        <v>46159</v>
      </c>
    </row>
    <row r="133" spans="1:8" ht="75" customHeight="1" x14ac:dyDescent="0.35">
      <c r="B133" s="1"/>
      <c r="C133" s="1"/>
      <c r="D133" s="1"/>
      <c r="E133" s="36" t="s">
        <v>28</v>
      </c>
      <c r="F133" s="1"/>
      <c r="G133" s="1"/>
      <c r="H133" s="2"/>
    </row>
    <row r="134" spans="1:8" s="12" customFormat="1" ht="25.05" customHeight="1" x14ac:dyDescent="0.35">
      <c r="B134" s="21">
        <f t="array" ref="B134:H134">Days+22+DATE(Calendar9Year,Calendar9MonthOption,1)-WEEKDAY(DATE(Calendar9Year,Calendar9MonthOption,1),WeekdayOption)</f>
        <v>46160</v>
      </c>
      <c r="C134" s="21">
        <v>46161</v>
      </c>
      <c r="D134" s="21">
        <v>46162</v>
      </c>
      <c r="E134" s="21">
        <v>46163</v>
      </c>
      <c r="F134" s="21">
        <v>46164</v>
      </c>
      <c r="G134" s="21">
        <v>46165</v>
      </c>
      <c r="H134" s="22">
        <v>46166</v>
      </c>
    </row>
    <row r="135" spans="1:8" ht="75" customHeight="1" x14ac:dyDescent="0.35">
      <c r="B135" s="1"/>
      <c r="C135" s="1"/>
      <c r="D135" s="1"/>
      <c r="E135" s="1"/>
      <c r="F135" s="1"/>
      <c r="G135" s="1"/>
      <c r="H135" s="2"/>
    </row>
    <row r="136" spans="1:8" s="12" customFormat="1" ht="25.05" customHeight="1" x14ac:dyDescent="0.35">
      <c r="B136" s="21">
        <f t="array" ref="B136:H136">Days+29+DATE(Calendar9Year,Calendar9MonthOption,1)-WEEKDAY(DATE(Calendar9Year,Calendar9MonthOption,1),WeekdayOption)</f>
        <v>46167</v>
      </c>
      <c r="C136" s="21">
        <v>46168</v>
      </c>
      <c r="D136" s="21">
        <v>46169</v>
      </c>
      <c r="E136" s="21">
        <v>46170</v>
      </c>
      <c r="F136" s="21">
        <v>46171</v>
      </c>
      <c r="G136" s="21">
        <v>46172</v>
      </c>
      <c r="H136" s="22">
        <v>46173</v>
      </c>
    </row>
    <row r="137" spans="1:8" ht="75" customHeight="1" x14ac:dyDescent="0.35">
      <c r="B137" s="1"/>
      <c r="C137" s="1"/>
      <c r="D137" s="1"/>
      <c r="E137" s="1"/>
      <c r="F137" s="1"/>
      <c r="G137" s="1"/>
      <c r="H137" s="9"/>
    </row>
    <row r="138" spans="1:8" s="12" customFormat="1" ht="25.05" customHeight="1" x14ac:dyDescent="0.35">
      <c r="B138" s="21">
        <f t="array" ref="B138:C138">Days+36+DATE(Calendar9Year,Calendar9MonthOption,1)-WEEKDAY(DATE(Calendar9Year,Calendar9MonthOption,1),WeekdayOption)</f>
        <v>46174</v>
      </c>
      <c r="C138" s="21">
        <v>46175</v>
      </c>
      <c r="D138" s="52" t="s">
        <v>0</v>
      </c>
      <c r="E138" s="52"/>
      <c r="F138" s="52"/>
      <c r="G138" s="52"/>
      <c r="H138" s="52"/>
    </row>
    <row r="139" spans="1:8" ht="75" customHeight="1" x14ac:dyDescent="0.35">
      <c r="B139" s="4"/>
      <c r="C139" s="4"/>
      <c r="D139" s="56"/>
      <c r="E139" s="56"/>
      <c r="F139" s="56"/>
      <c r="G139" s="56"/>
      <c r="H139" s="56"/>
    </row>
    <row r="140" spans="1:8" s="6" customFormat="1" ht="30" customHeight="1" x14ac:dyDescent="0.35">
      <c r="B140" s="7"/>
      <c r="C140" s="7"/>
      <c r="D140" s="8"/>
      <c r="E140" s="8"/>
      <c r="F140" s="8"/>
      <c r="G140" s="8"/>
      <c r="H140" s="8"/>
    </row>
    <row r="141" spans="1:8" s="12" customFormat="1" ht="75" customHeight="1" x14ac:dyDescent="0.95">
      <c r="A141" s="10"/>
      <c r="B141" s="35" t="str">
        <f>TEXT(DATE(Calendar9Year,Calendar9MonthOption+1,1),"mmmm")</f>
        <v>June</v>
      </c>
      <c r="D141" s="34"/>
      <c r="E141" s="34"/>
      <c r="F141" s="32"/>
      <c r="G141" s="32"/>
      <c r="H141" s="13">
        <f>YEAR(DATE(Calendar9Year,Calendar9MonthOption+1,1))</f>
        <v>2026</v>
      </c>
    </row>
    <row r="142" spans="1:8" s="12" customFormat="1" ht="25.05" customHeight="1" x14ac:dyDescent="0.35">
      <c r="A142" s="14"/>
      <c r="B142" s="27" t="str">
        <f>UPPER(TEXT(B143,"dddd"))</f>
        <v>MONDAY</v>
      </c>
      <c r="C142" s="28" t="str">
        <f t="shared" ref="C142:H142" si="44">UPPER(TEXT(C143,"dddd"))</f>
        <v>TUESDAY</v>
      </c>
      <c r="D142" s="29" t="str">
        <f t="shared" si="44"/>
        <v>WEDNESDAY</v>
      </c>
      <c r="E142" s="28" t="str">
        <f t="shared" si="44"/>
        <v>THURSDAY</v>
      </c>
      <c r="F142" s="29" t="str">
        <f t="shared" si="44"/>
        <v>FRIDAY</v>
      </c>
      <c r="G142" s="28" t="str">
        <f t="shared" si="44"/>
        <v>SATURDAY</v>
      </c>
      <c r="H142" s="30" t="str">
        <f t="shared" si="44"/>
        <v>SUNDAY</v>
      </c>
    </row>
    <row r="143" spans="1:8" s="12" customFormat="1" ht="25.05" customHeight="1" x14ac:dyDescent="0.35">
      <c r="B143" s="19">
        <f t="array" ref="B143:H143">Days+1+DATE(Calendar10Year,Calendar10MonthOption,1)-WEEKDAY(DATE(Calendar10Year,Calendar10MonthOption,1),WeekdayOption)</f>
        <v>46174</v>
      </c>
      <c r="C143" s="19">
        <v>46175</v>
      </c>
      <c r="D143" s="19">
        <v>46176</v>
      </c>
      <c r="E143" s="19">
        <v>46177</v>
      </c>
      <c r="F143" s="19">
        <v>46178</v>
      </c>
      <c r="G143" s="19">
        <v>46179</v>
      </c>
      <c r="H143" s="20">
        <v>46180</v>
      </c>
    </row>
    <row r="144" spans="1:8" ht="75" customHeight="1" x14ac:dyDescent="0.35">
      <c r="B144" s="1"/>
      <c r="C144" s="1"/>
      <c r="D144" s="1"/>
      <c r="E144" s="1"/>
      <c r="F144" s="1"/>
      <c r="G144" s="1"/>
      <c r="H144" s="2"/>
    </row>
    <row r="145" spans="2:8" s="12" customFormat="1" ht="25.05" customHeight="1" x14ac:dyDescent="0.35">
      <c r="B145" s="21">
        <f t="array" ref="B145:H145">Days+8+DATE(Calendar10Year,Calendar10MonthOption,1)-WEEKDAY(DATE(Calendar10Year,Calendar10MonthOption,1),WeekdayOption)</f>
        <v>46181</v>
      </c>
      <c r="C145" s="21">
        <v>46182</v>
      </c>
      <c r="D145" s="21">
        <v>46183</v>
      </c>
      <c r="E145" s="21">
        <v>46184</v>
      </c>
      <c r="F145" s="21">
        <v>46185</v>
      </c>
      <c r="G145" s="21">
        <v>46186</v>
      </c>
      <c r="H145" s="22">
        <v>46187</v>
      </c>
    </row>
    <row r="146" spans="2:8" ht="75" customHeight="1" x14ac:dyDescent="0.35">
      <c r="B146" s="1"/>
      <c r="C146" s="1"/>
      <c r="D146" s="1"/>
      <c r="E146" s="1"/>
      <c r="F146" s="1"/>
      <c r="G146" s="1"/>
      <c r="H146" s="2"/>
    </row>
    <row r="147" spans="2:8" s="12" customFormat="1" ht="25.05" customHeight="1" x14ac:dyDescent="0.35">
      <c r="B147" s="21">
        <f t="array" ref="B147:H147">Days+15+DATE(Calendar10Year,Calendar10MonthOption,1)-WEEKDAY(DATE(Calendar10Year,Calendar10MonthOption,1),WeekdayOption)</f>
        <v>46188</v>
      </c>
      <c r="C147" s="21">
        <v>46189</v>
      </c>
      <c r="D147" s="21">
        <v>46190</v>
      </c>
      <c r="E147" s="21">
        <v>46191</v>
      </c>
      <c r="F147" s="21">
        <v>46192</v>
      </c>
      <c r="G147" s="21">
        <v>46193</v>
      </c>
      <c r="H147" s="22">
        <v>46194</v>
      </c>
    </row>
    <row r="148" spans="2:8" ht="75" customHeight="1" x14ac:dyDescent="0.35">
      <c r="B148" s="1"/>
      <c r="C148" s="1"/>
      <c r="D148" s="1"/>
      <c r="E148" s="1"/>
      <c r="F148" s="1"/>
      <c r="G148" s="1"/>
      <c r="H148" s="2"/>
    </row>
    <row r="149" spans="2:8" s="12" customFormat="1" ht="25.05" customHeight="1" x14ac:dyDescent="0.35">
      <c r="B149" s="21">
        <f t="array" ref="B149:H149">Days+22+DATE(Calendar10Year,Calendar10MonthOption,1)-WEEKDAY(DATE(Calendar10Year,Calendar10MonthOption,1),WeekdayOption)</f>
        <v>46195</v>
      </c>
      <c r="C149" s="21">
        <v>46196</v>
      </c>
      <c r="D149" s="21">
        <v>46197</v>
      </c>
      <c r="E149" s="21">
        <v>46198</v>
      </c>
      <c r="F149" s="21">
        <v>46199</v>
      </c>
      <c r="G149" s="21">
        <v>46200</v>
      </c>
      <c r="H149" s="22">
        <v>46201</v>
      </c>
    </row>
    <row r="150" spans="2:8" ht="75" customHeight="1" x14ac:dyDescent="0.35">
      <c r="B150" s="1"/>
      <c r="C150" s="1"/>
      <c r="D150" s="1"/>
      <c r="E150" s="1"/>
      <c r="F150" s="1"/>
      <c r="G150" s="1"/>
      <c r="H150" s="2"/>
    </row>
    <row r="151" spans="2:8" s="12" customFormat="1" ht="25.2" customHeight="1" x14ac:dyDescent="0.35">
      <c r="B151" s="21">
        <f t="array" ref="B151:H151">Days+29+DATE(Calendar10Year,Calendar10MonthOption,1)-WEEKDAY(DATE(Calendar10Year,Calendar10MonthOption,1),WeekdayOption)</f>
        <v>46202</v>
      </c>
      <c r="C151" s="21">
        <v>46203</v>
      </c>
      <c r="D151" s="21">
        <v>46204</v>
      </c>
      <c r="E151" s="21">
        <v>46205</v>
      </c>
      <c r="F151" s="21">
        <v>46206</v>
      </c>
      <c r="G151" s="21">
        <v>46207</v>
      </c>
      <c r="H151" s="22">
        <v>46208</v>
      </c>
    </row>
    <row r="152" spans="2:8" ht="75" customHeight="1" x14ac:dyDescent="0.35">
      <c r="B152" s="1"/>
      <c r="C152" s="1"/>
      <c r="D152" s="1"/>
      <c r="E152" s="1"/>
      <c r="F152" s="1"/>
      <c r="G152" s="1"/>
      <c r="H152" s="9"/>
    </row>
    <row r="153" spans="2:8" s="12" customFormat="1" ht="25.05" customHeight="1" x14ac:dyDescent="0.35">
      <c r="B153" s="21">
        <f t="array" ref="B153:C153">Days+36+DATE(Calendar10Year,Calendar10MonthOption,1)-WEEKDAY(DATE(Calendar10Year,Calendar10MonthOption,1),WeekdayOption)</f>
        <v>46209</v>
      </c>
      <c r="C153" s="21">
        <v>46210</v>
      </c>
      <c r="D153" s="52" t="s">
        <v>0</v>
      </c>
      <c r="E153" s="52"/>
      <c r="F153" s="52"/>
      <c r="G153" s="52"/>
      <c r="H153" s="52"/>
    </row>
    <row r="154" spans="2:8" ht="75" customHeight="1" x14ac:dyDescent="0.35">
      <c r="B154" s="4"/>
      <c r="C154" s="4"/>
      <c r="D154" s="56"/>
      <c r="E154" s="56"/>
      <c r="F154" s="56"/>
      <c r="G154" s="56"/>
      <c r="H154" s="56"/>
    </row>
    <row r="155" spans="2:8" s="6" customFormat="1" ht="30" customHeight="1" x14ac:dyDescent="0.35">
      <c r="B155" s="7"/>
      <c r="C155" s="7"/>
      <c r="D155" s="8"/>
      <c r="E155" s="8"/>
      <c r="F155" s="8"/>
      <c r="G155" s="8"/>
      <c r="H155" s="8"/>
    </row>
    <row r="156" spans="2:8" s="12" customFormat="1" ht="75" customHeight="1" x14ac:dyDescent="0.95">
      <c r="B156" s="11" t="str">
        <f>TEXT(DATE(Calendar10Year,Calendar10MonthOption+1,1),"mmmm")</f>
        <v>July</v>
      </c>
      <c r="D156" s="33"/>
      <c r="E156" s="33"/>
      <c r="F156" s="32"/>
      <c r="G156" s="32"/>
      <c r="H156" s="13">
        <f>YEAR(DATE(Calendar10Year,Calendar10MonthOption+1,1))</f>
        <v>2026</v>
      </c>
    </row>
    <row r="157" spans="2:8" s="12" customFormat="1" ht="25.05" customHeight="1" x14ac:dyDescent="0.35">
      <c r="B157" s="27" t="str">
        <f>UPPER(TEXT(B158,"dddd"))</f>
        <v>MONDAY</v>
      </c>
      <c r="C157" s="28" t="str">
        <f t="shared" ref="C157:H157" si="45">UPPER(TEXT(C158,"dddd"))</f>
        <v>TUESDAY</v>
      </c>
      <c r="D157" s="29" t="str">
        <f t="shared" si="45"/>
        <v>WEDNESDAY</v>
      </c>
      <c r="E157" s="28" t="str">
        <f t="shared" si="45"/>
        <v>THURSDAY</v>
      </c>
      <c r="F157" s="29" t="str">
        <f t="shared" si="45"/>
        <v>FRIDAY</v>
      </c>
      <c r="G157" s="28" t="str">
        <f t="shared" si="45"/>
        <v>SATURDAY</v>
      </c>
      <c r="H157" s="30" t="str">
        <f t="shared" si="45"/>
        <v>SUNDAY</v>
      </c>
    </row>
    <row r="158" spans="2:8" s="12" customFormat="1" ht="25.05" customHeight="1" x14ac:dyDescent="0.35">
      <c r="B158" s="19">
        <f t="array" ref="B158:H158">Days+1+DATE(Calendar11Year,Calendar11MonthOption,1)-WEEKDAY(DATE(Calendar11Year,Calendar11MonthOption,1),WeekdayOption)</f>
        <v>46202</v>
      </c>
      <c r="C158" s="19">
        <v>46203</v>
      </c>
      <c r="D158" s="19">
        <v>46204</v>
      </c>
      <c r="E158" s="19">
        <v>46205</v>
      </c>
      <c r="F158" s="19">
        <v>46206</v>
      </c>
      <c r="G158" s="19">
        <v>46207</v>
      </c>
      <c r="H158" s="20">
        <v>46208</v>
      </c>
    </row>
    <row r="159" spans="2:8" ht="75" customHeight="1" x14ac:dyDescent="0.35">
      <c r="B159" s="1"/>
      <c r="C159" s="1"/>
      <c r="D159" s="1"/>
      <c r="E159" s="1"/>
      <c r="F159" s="1"/>
      <c r="G159" s="1"/>
      <c r="H159" s="2"/>
    </row>
    <row r="160" spans="2:8" s="12" customFormat="1" ht="25.05" customHeight="1" x14ac:dyDescent="0.35">
      <c r="B160" s="21">
        <f t="array" ref="B160:H160">Days+8+DATE(Calendar11Year,Calendar11MonthOption,1)-WEEKDAY(DATE(Calendar11Year,Calendar11MonthOption,1),WeekdayOption)</f>
        <v>46209</v>
      </c>
      <c r="C160" s="21">
        <v>46210</v>
      </c>
      <c r="D160" s="21">
        <v>46211</v>
      </c>
      <c r="E160" s="21">
        <v>46212</v>
      </c>
      <c r="F160" s="21">
        <v>46213</v>
      </c>
      <c r="G160" s="21">
        <v>46214</v>
      </c>
      <c r="H160" s="22">
        <v>46215</v>
      </c>
    </row>
    <row r="161" spans="2:8" ht="75" customHeight="1" x14ac:dyDescent="0.35">
      <c r="B161" s="1"/>
      <c r="C161" s="1"/>
      <c r="D161" s="1"/>
      <c r="E161" s="1"/>
      <c r="F161" s="1"/>
      <c r="G161" s="1"/>
      <c r="H161" s="2"/>
    </row>
    <row r="162" spans="2:8" s="12" customFormat="1" ht="25.05" customHeight="1" x14ac:dyDescent="0.35">
      <c r="B162" s="21">
        <f t="array" ref="B162:H162">Days+15+DATE(Calendar11Year,Calendar11MonthOption,1)-WEEKDAY(DATE(Calendar11Year,Calendar11MonthOption,1),WeekdayOption)</f>
        <v>46216</v>
      </c>
      <c r="C162" s="21">
        <v>46217</v>
      </c>
      <c r="D162" s="21">
        <v>46218</v>
      </c>
      <c r="E162" s="21">
        <v>46219</v>
      </c>
      <c r="F162" s="21">
        <v>46220</v>
      </c>
      <c r="G162" s="21">
        <v>46221</v>
      </c>
      <c r="H162" s="22">
        <v>46222</v>
      </c>
    </row>
    <row r="163" spans="2:8" ht="75" customHeight="1" x14ac:dyDescent="0.35">
      <c r="B163" s="1"/>
      <c r="C163" s="1"/>
      <c r="D163" s="1"/>
      <c r="E163" s="1"/>
      <c r="F163" s="1"/>
      <c r="G163" s="1"/>
      <c r="H163" s="2"/>
    </row>
    <row r="164" spans="2:8" s="12" customFormat="1" ht="25.05" customHeight="1" x14ac:dyDescent="0.35">
      <c r="B164" s="21">
        <f t="array" ref="B164:H164">Days+22+DATE(Calendar11Year,Calendar11MonthOption,1)-WEEKDAY(DATE(Calendar11Year,Calendar11MonthOption,1),WeekdayOption)</f>
        <v>46223</v>
      </c>
      <c r="C164" s="21">
        <v>46224</v>
      </c>
      <c r="D164" s="21">
        <v>46225</v>
      </c>
      <c r="E164" s="21">
        <v>46226</v>
      </c>
      <c r="F164" s="21">
        <v>46227</v>
      </c>
      <c r="G164" s="21">
        <v>46228</v>
      </c>
      <c r="H164" s="22">
        <v>46229</v>
      </c>
    </row>
    <row r="165" spans="2:8" ht="75" customHeight="1" x14ac:dyDescent="0.35">
      <c r="B165" s="1"/>
      <c r="C165" s="1"/>
      <c r="D165" s="1"/>
      <c r="E165" s="1"/>
      <c r="F165" s="1"/>
      <c r="G165" s="1"/>
      <c r="H165" s="2"/>
    </row>
    <row r="166" spans="2:8" s="12" customFormat="1" ht="24" customHeight="1" x14ac:dyDescent="0.35">
      <c r="B166" s="21">
        <f t="array" ref="B166:H166">Days+29+DATE(Calendar11Year,Calendar11MonthOption,1)-WEEKDAY(DATE(Calendar11Year,Calendar11MonthOption,1),WeekdayOption)</f>
        <v>46230</v>
      </c>
      <c r="C166" s="21">
        <v>46231</v>
      </c>
      <c r="D166" s="21">
        <v>46232</v>
      </c>
      <c r="E166" s="21">
        <v>46233</v>
      </c>
      <c r="F166" s="21">
        <v>46234</v>
      </c>
      <c r="G166" s="21">
        <v>46235</v>
      </c>
      <c r="H166" s="22">
        <v>46236</v>
      </c>
    </row>
    <row r="167" spans="2:8" ht="75" customHeight="1" x14ac:dyDescent="0.35">
      <c r="B167" s="1"/>
      <c r="C167" s="1"/>
      <c r="D167" s="1"/>
      <c r="E167" s="1"/>
      <c r="F167" s="1"/>
      <c r="G167" s="1"/>
      <c r="H167" s="9"/>
    </row>
    <row r="168" spans="2:8" s="12" customFormat="1" ht="25.05" customHeight="1" x14ac:dyDescent="0.35">
      <c r="B168" s="21">
        <f t="array" ref="B168:C168">Days+36+DATE(Calendar11Year,Calendar11MonthOption,1)-WEEKDAY(DATE(Calendar11Year,Calendar11MonthOption,1),WeekdayOption)</f>
        <v>46237</v>
      </c>
      <c r="C168" s="21">
        <v>46238</v>
      </c>
      <c r="D168" s="52" t="s">
        <v>0</v>
      </c>
      <c r="E168" s="52"/>
      <c r="F168" s="52"/>
      <c r="G168" s="52"/>
      <c r="H168" s="52"/>
    </row>
    <row r="169" spans="2:8" ht="75" customHeight="1" x14ac:dyDescent="0.35">
      <c r="B169" s="4"/>
      <c r="C169" s="4"/>
      <c r="D169" s="56"/>
      <c r="E169" s="56"/>
      <c r="F169" s="56"/>
      <c r="G169" s="56"/>
      <c r="H169" s="56"/>
    </row>
    <row r="170" spans="2:8" s="6" customFormat="1" ht="30" customHeight="1" x14ac:dyDescent="0.35">
      <c r="B170" s="7"/>
      <c r="C170" s="7"/>
      <c r="D170" s="8"/>
      <c r="E170" s="8"/>
      <c r="F170" s="8"/>
      <c r="G170" s="8"/>
      <c r="H170" s="8"/>
    </row>
    <row r="171" spans="2:8" s="12" customFormat="1" ht="75" customHeight="1" x14ac:dyDescent="0.35">
      <c r="B171" s="11" t="str">
        <f>TEXT(DATE(Calendar11Year,Calendar11MonthOption+1,1),"mmmm")</f>
        <v>August</v>
      </c>
      <c r="D171" s="11"/>
      <c r="E171" s="11"/>
      <c r="F171" s="32"/>
      <c r="G171" s="32"/>
      <c r="H171" s="13">
        <f>YEAR(DATE(Calendar11Year,Calendar11MonthOption+1,1))</f>
        <v>2026</v>
      </c>
    </row>
    <row r="172" spans="2:8" s="12" customFormat="1" ht="25.05" customHeight="1" x14ac:dyDescent="0.35">
      <c r="B172" s="27" t="str">
        <f>UPPER(TEXT(B173,"dddd"))</f>
        <v>MONDAY</v>
      </c>
      <c r="C172" s="28" t="str">
        <f t="shared" ref="C172:H172" si="46">UPPER(TEXT(C173,"dddd"))</f>
        <v>TUESDAY</v>
      </c>
      <c r="D172" s="29" t="str">
        <f t="shared" si="46"/>
        <v>WEDNESDAY</v>
      </c>
      <c r="E172" s="28" t="str">
        <f t="shared" si="46"/>
        <v>THURSDAY</v>
      </c>
      <c r="F172" s="29" t="str">
        <f t="shared" si="46"/>
        <v>FRIDAY</v>
      </c>
      <c r="G172" s="28" t="str">
        <f t="shared" si="46"/>
        <v>SATURDAY</v>
      </c>
      <c r="H172" s="30" t="str">
        <f t="shared" si="46"/>
        <v>SUNDAY</v>
      </c>
    </row>
    <row r="173" spans="2:8" s="12" customFormat="1" ht="25.05" customHeight="1" x14ac:dyDescent="0.35">
      <c r="B173" s="19">
        <f t="array" ref="B173:H173">Days+1+DATE(Calendar12Year,Calendar12MonthOption,1)-WEEKDAY(DATE(Calendar12Year,Calendar12MonthOption,1),WeekdayOption)</f>
        <v>46230</v>
      </c>
      <c r="C173" s="19">
        <v>46231</v>
      </c>
      <c r="D173" s="19">
        <v>46232</v>
      </c>
      <c r="E173" s="19">
        <v>46233</v>
      </c>
      <c r="F173" s="19">
        <v>46234</v>
      </c>
      <c r="G173" s="19">
        <v>46235</v>
      </c>
      <c r="H173" s="20">
        <v>46236</v>
      </c>
    </row>
    <row r="174" spans="2:8" ht="75" customHeight="1" x14ac:dyDescent="0.35">
      <c r="B174" s="1"/>
      <c r="C174" s="1"/>
      <c r="D174" s="1"/>
      <c r="E174" s="1"/>
      <c r="F174" s="1"/>
      <c r="G174" s="1"/>
      <c r="H174" s="2"/>
    </row>
    <row r="175" spans="2:8" s="12" customFormat="1" ht="25.05" customHeight="1" x14ac:dyDescent="0.35">
      <c r="B175" s="21">
        <f t="array" ref="B175:H175">Days+8+DATE(Calendar12Year,Calendar12MonthOption,1)-WEEKDAY(DATE(Calendar12Year,Calendar12MonthOption,1),WeekdayOption)</f>
        <v>46237</v>
      </c>
      <c r="C175" s="21">
        <v>46238</v>
      </c>
      <c r="D175" s="21">
        <v>46239</v>
      </c>
      <c r="E175" s="21">
        <v>46240</v>
      </c>
      <c r="F175" s="21">
        <v>46241</v>
      </c>
      <c r="G175" s="21">
        <v>46242</v>
      </c>
      <c r="H175" s="22">
        <v>46243</v>
      </c>
    </row>
    <row r="176" spans="2:8" ht="75" customHeight="1" x14ac:dyDescent="0.35">
      <c r="B176" s="1"/>
      <c r="C176" s="1"/>
      <c r="D176" s="1"/>
      <c r="E176" s="1"/>
      <c r="F176" s="1"/>
      <c r="G176" s="1"/>
      <c r="H176" s="2"/>
    </row>
    <row r="177" spans="2:8" s="12" customFormat="1" ht="25.05" customHeight="1" x14ac:dyDescent="0.35">
      <c r="B177" s="21">
        <f t="array" ref="B177:H177">Days+15+DATE(Calendar12Year,Calendar12MonthOption,1)-WEEKDAY(DATE(Calendar12Year,Calendar12MonthOption,1),WeekdayOption)</f>
        <v>46244</v>
      </c>
      <c r="C177" s="21">
        <v>46245</v>
      </c>
      <c r="D177" s="21">
        <v>46246</v>
      </c>
      <c r="E177" s="21">
        <v>46247</v>
      </c>
      <c r="F177" s="21">
        <v>46248</v>
      </c>
      <c r="G177" s="21">
        <v>46249</v>
      </c>
      <c r="H177" s="22">
        <v>46250</v>
      </c>
    </row>
    <row r="178" spans="2:8" ht="75" customHeight="1" x14ac:dyDescent="0.35">
      <c r="B178" s="1"/>
      <c r="C178" s="1"/>
      <c r="D178" s="1"/>
      <c r="E178" s="1"/>
      <c r="F178" s="1"/>
      <c r="G178" s="1"/>
      <c r="H178" s="2"/>
    </row>
    <row r="179" spans="2:8" s="12" customFormat="1" ht="25.05" customHeight="1" x14ac:dyDescent="0.35">
      <c r="B179" s="21">
        <f t="array" ref="B179:H179">Days+22+DATE(Calendar12Year,Calendar12MonthOption,1)-WEEKDAY(DATE(Calendar12Year,Calendar12MonthOption,1),WeekdayOption)</f>
        <v>46251</v>
      </c>
      <c r="C179" s="21">
        <v>46252</v>
      </c>
      <c r="D179" s="21">
        <v>46253</v>
      </c>
      <c r="E179" s="21">
        <v>46254</v>
      </c>
      <c r="F179" s="21">
        <v>46255</v>
      </c>
      <c r="G179" s="21">
        <v>46256</v>
      </c>
      <c r="H179" s="22">
        <v>46257</v>
      </c>
    </row>
    <row r="180" spans="2:8" ht="75" customHeight="1" x14ac:dyDescent="0.35">
      <c r="B180" s="1"/>
      <c r="C180" s="1"/>
      <c r="D180" s="1"/>
      <c r="E180" s="1"/>
      <c r="F180" s="1"/>
      <c r="G180" s="1"/>
      <c r="H180" s="2"/>
    </row>
    <row r="181" spans="2:8" s="12" customFormat="1" ht="25.05" customHeight="1" x14ac:dyDescent="0.35">
      <c r="B181" s="21">
        <f t="array" ref="B181:H181">Days+29+DATE(Calendar12Year,Calendar12MonthOption,1)-WEEKDAY(DATE(Calendar12Year,Calendar12MonthOption,1),WeekdayOption)</f>
        <v>46258</v>
      </c>
      <c r="C181" s="21">
        <v>46259</v>
      </c>
      <c r="D181" s="21">
        <v>46260</v>
      </c>
      <c r="E181" s="21">
        <v>46261</v>
      </c>
      <c r="F181" s="21">
        <v>46262</v>
      </c>
      <c r="G181" s="21">
        <v>46263</v>
      </c>
      <c r="H181" s="22">
        <v>46264</v>
      </c>
    </row>
    <row r="182" spans="2:8" ht="75" customHeight="1" x14ac:dyDescent="0.35">
      <c r="B182" s="1"/>
      <c r="C182" s="1"/>
      <c r="D182" s="1"/>
      <c r="E182" s="1"/>
      <c r="F182" s="1"/>
      <c r="G182" s="1"/>
      <c r="H182" s="9"/>
    </row>
    <row r="183" spans="2:8" s="12" customFormat="1" ht="25.05" customHeight="1" x14ac:dyDescent="0.35">
      <c r="B183" s="21">
        <f t="array" ref="B183:C183">Days+36+DATE(Calendar12Year,Calendar12MonthOption,1)-WEEKDAY(DATE(Calendar12Year,Calendar12MonthOption,1),WeekdayOption)</f>
        <v>46265</v>
      </c>
      <c r="C183" s="21">
        <v>46266</v>
      </c>
      <c r="D183" s="52" t="s">
        <v>0</v>
      </c>
      <c r="E183" s="52"/>
      <c r="F183" s="52"/>
      <c r="G183" s="52"/>
      <c r="H183" s="52"/>
    </row>
    <row r="184" spans="2:8" ht="75" customHeight="1" x14ac:dyDescent="0.35">
      <c r="B184" s="4"/>
      <c r="C184" s="4"/>
      <c r="D184" s="56"/>
      <c r="E184" s="56"/>
      <c r="F184" s="56"/>
      <c r="G184" s="56"/>
      <c r="H184" s="56"/>
    </row>
  </sheetData>
  <mergeCells count="31">
    <mergeCell ref="B57:G57"/>
    <mergeCell ref="D59:G59"/>
    <mergeCell ref="D184:H184"/>
    <mergeCell ref="D153:H153"/>
    <mergeCell ref="D154:H154"/>
    <mergeCell ref="D108:H108"/>
    <mergeCell ref="D94:H94"/>
    <mergeCell ref="D139:H139"/>
    <mergeCell ref="D123:H123"/>
    <mergeCell ref="D138:H138"/>
    <mergeCell ref="D109:H109"/>
    <mergeCell ref="D124:H124"/>
    <mergeCell ref="D169:H169"/>
    <mergeCell ref="D183:H183"/>
    <mergeCell ref="D93:H93"/>
    <mergeCell ref="D168:H168"/>
    <mergeCell ref="D14:H14"/>
    <mergeCell ref="D15:H15"/>
    <mergeCell ref="D48:H48"/>
    <mergeCell ref="D63:H63"/>
    <mergeCell ref="D78:H78"/>
    <mergeCell ref="D62:H62"/>
    <mergeCell ref="D77:H77"/>
    <mergeCell ref="D29:H29"/>
    <mergeCell ref="D30:H30"/>
    <mergeCell ref="D47:H47"/>
    <mergeCell ref="B61:F61"/>
    <mergeCell ref="B90:F90"/>
    <mergeCell ref="B44:F44"/>
    <mergeCell ref="B40:F40"/>
    <mergeCell ref="C55:G55"/>
  </mergeCells>
  <phoneticPr fontId="6" type="noConversion"/>
  <conditionalFormatting sqref="B4:H4 B6:H6 B8:H8 B10:H10 B12:H12 B14:C14">
    <cfRule type="expression" dxfId="11" priority="38">
      <formula>MONTH(B4)&lt;&gt;Calendar1MonthOption</formula>
    </cfRule>
  </conditionalFormatting>
  <conditionalFormatting sqref="B19:H19 B21:H21 B23:H23 B25:H25 B27:H27 B29:C29">
    <cfRule type="expression" dxfId="10" priority="27">
      <formula>MONTH(B19)&lt;&gt;Calendar2MonthOption</formula>
    </cfRule>
  </conditionalFormatting>
  <conditionalFormatting sqref="B34:H34 B36:H36 B38:H39 B41:H41 B42:B43 D42:H43 B45:H45 B47:C47">
    <cfRule type="expression" dxfId="9" priority="25">
      <formula>MONTH(B34)&lt;&gt;Calendar3MonthOption</formula>
    </cfRule>
  </conditionalFormatting>
  <conditionalFormatting sqref="B52:H52 B54:H54 B56:H56 B58:H58 B60:H60 B62:C62">
    <cfRule type="expression" dxfId="8" priority="23">
      <formula>MONTH(B52)&lt;&gt;Calendar4MonthOption</formula>
    </cfRule>
  </conditionalFormatting>
  <conditionalFormatting sqref="B67:H67 B69:H69 B71:H71 B73:H73 B75:H75 B77:C77">
    <cfRule type="expression" dxfId="7" priority="21">
      <formula>MONTH(B67)&lt;&gt;Calendar5MonthOption</formula>
    </cfRule>
  </conditionalFormatting>
  <conditionalFormatting sqref="B82:H82 B84:H84 B86:H86 B88:H89 B91:H91 B93:C93">
    <cfRule type="expression" dxfId="6" priority="19">
      <formula>MONTH(B82)&lt;&gt;Calendar6MonthOption</formula>
    </cfRule>
  </conditionalFormatting>
  <conditionalFormatting sqref="B98:H98 B100:H100 B102:H102 B104:H104 B106:H106 B108:C108">
    <cfRule type="expression" dxfId="5" priority="17">
      <formula>MONTH(B98)&lt;&gt;Calendar7MonthOption</formula>
    </cfRule>
  </conditionalFormatting>
  <conditionalFormatting sqref="B113:H113 B115:H115 B117:H117 B119:H119 B121:H121 B123:C123">
    <cfRule type="expression" dxfId="4" priority="15">
      <formula>MONTH(B113)&lt;&gt;Calendar8MonthOption</formula>
    </cfRule>
  </conditionalFormatting>
  <conditionalFormatting sqref="B128:H128 B130:H130 B132:H132 B134:H134 B136:H136 B138:C138">
    <cfRule type="expression" dxfId="3" priority="13">
      <formula>MONTH(B128)&lt;&gt;Calendar9MonthOption</formula>
    </cfRule>
  </conditionalFormatting>
  <conditionalFormatting sqref="B143:H143 B145:H145 B147:H147 B149:H149 B151:H151 B153:C153">
    <cfRule type="expression" dxfId="2" priority="3">
      <formula>MONTH(B143)&lt;&gt;Calendar10MonthOption</formula>
    </cfRule>
  </conditionalFormatting>
  <conditionalFormatting sqref="B158:H158 B160:H160 B162:H162 B164:H164 B166:H166 B168:C168">
    <cfRule type="expression" dxfId="1" priority="2">
      <formula>MONTH(B158)&lt;&gt;Calendar11MonthOption</formula>
    </cfRule>
  </conditionalFormatting>
  <conditionalFormatting sqref="B173:H173 B175:H175 B177:H177 B179:H179 B181:H181 B183:C183">
    <cfRule type="expression" dxfId="0" priority="1">
      <formula>MONTH(B173)&lt;&gt;Calendar12MonthOption</formula>
    </cfRule>
  </conditionalFormatting>
  <dataValidations xWindow="261" yWindow="449" count="25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3" xr:uid="{00000000-0002-0000-0000-000000000000}">
      <formula1>"SUNDAY,MONDAY,TUESDAY,WEDNESDAY,THURSDAY,FRIDAY,SATURDAY"</formula1>
    </dataValidation>
    <dataValidation allowBlank="1" showInputMessage="1" prompt="This workbook is a 12-month calendar. Enter starting year in cell H2, then select the starting month in cell B2. The calendar will update automatically for subsequent months" sqref="A2" xr:uid="{00000000-0002-0000-0000-000002000000}"/>
    <dataValidation allowBlank="1" showInputMessage="1" showErrorMessage="1" prompt="Enter year in this cell" sqref="H2" xr:uid="{00000000-0002-0000-0000-000003000000}"/>
    <dataValidation allowBlank="1" showInputMessage="1" prompt="Automatically determined weekday. To change weekdays, select a new week start day in cell B3" sqref="B18 C3:H3" xr:uid="{00000000-0002-0000-0000-000004000000}"/>
    <dataValidation allowBlank="1" showInputMessage="1" prompt="Date" sqref="B4" xr:uid="{00000000-0002-0000-0000-000005000000}"/>
    <dataValidation allowBlank="1" showInputMessage="1" prompt="Enter daily notes here" sqref="B5" xr:uid="{00000000-0002-0000-0000-000006000000}"/>
    <dataValidation allowBlank="1" showInputMessage="1" prompt="Calendar year is automatically updated based on the year selected in cell B1" sqref="H17" xr:uid="{00000000-0002-0000-0000-000007000000}"/>
    <dataValidation allowBlank="1" showInputMessage="1" prompt="Enter monthly Notes in cell below" sqref="D14:H14" xr:uid="{00000000-0002-0000-0000-00000C000000}"/>
    <dataValidation allowBlank="1" showInputMessage="1" prompt="Enter monthly Notes in this cell" sqref="D15:H15" xr:uid="{00000000-0002-0000-0000-00000D000000}"/>
    <dataValidation allowBlank="1" showInputMessage="1" showErrorMessage="1" prompt="Calendar year is automatically updated based on the year selected in cell B1" sqref="H32 H50 H65 H80 H96 H111 H126 H141 H156 H171" xr:uid="{00000000-0002-0000-0000-00000E000000}"/>
    <dataValidation allowBlank="1" showInputMessage="1" showErrorMessage="1" prompt="Automatically determined weekday. To change weekdays, select a new week start day in cell B3" sqref="B172 B33 B51 B66 B81 B97 B112 B127 B142 B157" xr:uid="{00000000-0002-0000-0000-000010000000}"/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B2" xr:uid="{00000000-0002-0000-0000-000001000000}">
      <formula1>"January,February,March,April,May,June,July,August,September,October,November,December"</formula1>
    </dataValidation>
    <dataValidation allowBlank="1" showInputMessage="1" showErrorMessage="1" sqref="D50:E50 D65:E65 D80:F80 D96:E96 D111:E111 D126:E126 D141:E141 C156:F156 D171:E171" xr:uid="{3D07B207-5A0B-4004-9F81-B2CB38FFE670}"/>
    <dataValidation allowBlank="1" showInputMessage="1" showErrorMessage="1" prompt="Automatically determined weekday. To change weekdays, select a new week start day in cell B18" sqref="C18:H18" xr:uid="{4185FD26-42EF-4680-A90E-7E6B3D4B1034}"/>
    <dataValidation allowBlank="1" showInputMessage="1" showErrorMessage="1" prompt="Automatically determined weekday. To change weekdays, select a new week start day in cell B33" sqref="C33:H33" xr:uid="{30283222-EBBE-448C-8C22-A60618F72911}"/>
    <dataValidation allowBlank="1" showInputMessage="1" showErrorMessage="1" prompt="Automatically determined weekday. To change weekdays, select a new week start day in cell B48" sqref="C51:H51" xr:uid="{FEF6E2DA-8F06-42CD-B471-A2186BAD7CA7}"/>
    <dataValidation allowBlank="1" showInputMessage="1" showErrorMessage="1" prompt="Automatically determined weekday. To change weekdays, select a new week start day in cell B63" sqref="C66:H66" xr:uid="{BE986DED-B394-4A1C-AD76-129CCAB7877B}"/>
    <dataValidation allowBlank="1" showInputMessage="1" showErrorMessage="1" prompt="Automatically determined weekday. To change weekdays, select a new week start day in cell B78" sqref="C81:H81" xr:uid="{EB8C5957-FC80-499A-823D-B3A9E25A7277}"/>
    <dataValidation allowBlank="1" showInputMessage="1" showErrorMessage="1" prompt="Automatically determined weekday. To change weekdays, select a new week start day in cell B93" sqref="C97:H97" xr:uid="{218D9BC8-A1DA-40DC-91FF-29EB3EC8F240}"/>
    <dataValidation allowBlank="1" showInputMessage="1" showErrorMessage="1" prompt="Automatically determined weekday. To change weekdays, select a new week start day in cell B108" sqref="C112:H112" xr:uid="{229D251D-C8E5-478B-871D-6ED0DF90048F}"/>
    <dataValidation allowBlank="1" showInputMessage="1" showErrorMessage="1" prompt="Automatically determined weekday. To change weekdays, select a new week start day in cell B123" sqref="C127:H127" xr:uid="{6652C738-E662-4CE5-883C-E6405D0BF678}"/>
    <dataValidation allowBlank="1" showInputMessage="1" showErrorMessage="1" prompt="Automatically determined weekday. To change weekdays, select a new week start day in cell B138" sqref="C142:H142" xr:uid="{02B7DE9F-41AF-4CB7-9F08-BA929703AB09}"/>
    <dataValidation allowBlank="1" showInputMessage="1" showErrorMessage="1" prompt="Automatically determined weekday. To change weekdays, select a new week start day in cell B153" sqref="C157:H157" xr:uid="{DD74AB6C-7E4C-41A7-9ADC-CB40BF7D5A59}"/>
    <dataValidation allowBlank="1" showInputMessage="1" showErrorMessage="1" prompt="Automatically determined weekday. To change weekdays, select a new week start day in cell B168" sqref="C172:H172" xr:uid="{962DCED4-2680-4023-B4A2-EF286BA3F021}"/>
    <dataValidation allowBlank="1" showInputMessage="1" showErrorMessage="1" prompt="Calendar month is automatically updated based on the month selected in cell B2" sqref="B17 B32 B50 B65 B80 B96 B111 B126 B141 B156 B171" xr:uid="{34CF17EE-6821-44D8-BC53-B671E7C8A205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30" ma:contentTypeDescription="Create a new document." ma:contentTypeScope="" ma:versionID="cec0622158e8f13124e9e8fd4de31bd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52f30ab005d15df08657af532e6e3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hidden="true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hidden="tru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hidden="true" ma:internalName="Background" ma:readOnly="false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8A4C2D0-F9CB-49F1-B0D2-878BF3E6A05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8078C1-6FF6-4609-A8DD-717AA385AB4C}">
  <ds:schemaRefs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elements/1.1/"/>
    <ds:schemaRef ds:uri="230e9df3-be65-4c73-a93b-d1236ebd677e"/>
    <ds:schemaRef ds:uri="http://schemas.microsoft.com/sharepoint/v3"/>
    <ds:schemaRef ds:uri="16c05727-aa75-4e4a-9b5f-8a80a1165891"/>
    <ds:schemaRef ds:uri="71af3243-3dd4-4a8d-8c0d-dd76da1f02a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715E629-59B7-48B0-A874-5240A61A43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62</vt:i4>
      </vt:variant>
    </vt:vector>
  </HeadingPairs>
  <TitlesOfParts>
    <vt:vector size="63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2023-05-25T19:05:40Z</dcterms:created>
  <dcterms:modified xsi:type="dcterms:W3CDTF">2025-10-14T16:06:49Z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</Properties>
</file>