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04" windowWidth="20100" windowHeight="9084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Sheet1!$14:$16</definedName>
  </definedNames>
  <calcPr calcId="145621"/>
</workbook>
</file>

<file path=xl/calcChain.xml><?xml version="1.0" encoding="utf-8"?>
<calcChain xmlns="http://schemas.openxmlformats.org/spreadsheetml/2006/main">
  <c r="E20" i="1" l="1"/>
  <c r="G61" i="1" l="1"/>
  <c r="E72" i="1"/>
  <c r="E70" i="1"/>
  <c r="E71" i="1"/>
  <c r="E69" i="1"/>
  <c r="F49" i="1"/>
  <c r="L82" i="1" l="1"/>
  <c r="I80" i="1"/>
  <c r="H81" i="1"/>
  <c r="I81" i="1" s="1"/>
  <c r="H80" i="1"/>
  <c r="D82" i="1"/>
  <c r="E82" i="1"/>
  <c r="F82" i="1"/>
  <c r="G82" i="1"/>
  <c r="C82" i="1"/>
  <c r="H82" i="1" l="1"/>
  <c r="I82" i="1"/>
  <c r="J82" i="1" s="1"/>
  <c r="H23" i="1" l="1"/>
  <c r="I23" i="1"/>
  <c r="E23" i="1"/>
  <c r="D53" i="1" l="1"/>
  <c r="F53" i="1"/>
  <c r="G53" i="1"/>
  <c r="C53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37" i="1"/>
  <c r="D32" i="1"/>
  <c r="F32" i="1"/>
  <c r="G32" i="1"/>
  <c r="C32" i="1"/>
  <c r="E29" i="1"/>
  <c r="E30" i="1"/>
  <c r="E31" i="1"/>
  <c r="E28" i="1"/>
  <c r="H19" i="1"/>
  <c r="H20" i="1"/>
  <c r="H21" i="1"/>
  <c r="H22" i="1"/>
  <c r="H24" i="1"/>
  <c r="H25" i="1"/>
  <c r="H18" i="1"/>
  <c r="D26" i="1"/>
  <c r="F26" i="1"/>
  <c r="G26" i="1"/>
  <c r="C26" i="1"/>
  <c r="E19" i="1"/>
  <c r="E21" i="1"/>
  <c r="E22" i="1"/>
  <c r="E24" i="1"/>
  <c r="E25" i="1"/>
  <c r="E18" i="1"/>
  <c r="E84" i="1"/>
  <c r="E32" i="1" l="1"/>
  <c r="H53" i="1"/>
  <c r="E26" i="1"/>
  <c r="H26" i="1"/>
  <c r="E53" i="1"/>
  <c r="B124" i="1" l="1"/>
  <c r="B126" i="1" s="1"/>
  <c r="B128" i="1" s="1"/>
  <c r="B130" i="1" s="1"/>
  <c r="L118" i="1"/>
  <c r="G118" i="1"/>
  <c r="F118" i="1"/>
  <c r="E118" i="1"/>
  <c r="D118" i="1"/>
  <c r="C118" i="1"/>
  <c r="H117" i="1"/>
  <c r="H118" i="1" s="1"/>
  <c r="L115" i="1"/>
  <c r="G115" i="1"/>
  <c r="F115" i="1"/>
  <c r="E115" i="1"/>
  <c r="D115" i="1"/>
  <c r="C115" i="1"/>
  <c r="H114" i="1"/>
  <c r="I114" i="1" s="1"/>
  <c r="H113" i="1"/>
  <c r="I113" i="1" s="1"/>
  <c r="H112" i="1"/>
  <c r="I112" i="1" s="1"/>
  <c r="H111" i="1"/>
  <c r="I111" i="1" s="1"/>
  <c r="I110" i="1"/>
  <c r="H110" i="1"/>
  <c r="H109" i="1"/>
  <c r="I109" i="1" s="1"/>
  <c r="H108" i="1"/>
  <c r="I108" i="1" s="1"/>
  <c r="I107" i="1"/>
  <c r="H107" i="1"/>
  <c r="L105" i="1"/>
  <c r="G105" i="1"/>
  <c r="F105" i="1"/>
  <c r="E105" i="1"/>
  <c r="D105" i="1"/>
  <c r="C105" i="1"/>
  <c r="H104" i="1"/>
  <c r="I104" i="1" s="1"/>
  <c r="L102" i="1"/>
  <c r="G102" i="1"/>
  <c r="F102" i="1"/>
  <c r="E102" i="1"/>
  <c r="D102" i="1"/>
  <c r="C102" i="1"/>
  <c r="H101" i="1"/>
  <c r="H102" i="1" s="1"/>
  <c r="L99" i="1"/>
  <c r="G99" i="1"/>
  <c r="F99" i="1"/>
  <c r="E99" i="1"/>
  <c r="D99" i="1"/>
  <c r="C99" i="1"/>
  <c r="H98" i="1"/>
  <c r="I98" i="1" s="1"/>
  <c r="L96" i="1"/>
  <c r="G96" i="1"/>
  <c r="F96" i="1"/>
  <c r="E96" i="1"/>
  <c r="D96" i="1"/>
  <c r="C96" i="1"/>
  <c r="H95" i="1"/>
  <c r="I95" i="1" s="1"/>
  <c r="H94" i="1"/>
  <c r="I94" i="1" s="1"/>
  <c r="H93" i="1"/>
  <c r="I93" i="1" s="1"/>
  <c r="G91" i="1"/>
  <c r="F91" i="1"/>
  <c r="E91" i="1"/>
  <c r="D91" i="1"/>
  <c r="C91" i="1"/>
  <c r="L90" i="1"/>
  <c r="L91" i="1" s="1"/>
  <c r="H90" i="1"/>
  <c r="H91" i="1" s="1"/>
  <c r="L88" i="1"/>
  <c r="G88" i="1"/>
  <c r="F88" i="1"/>
  <c r="E88" i="1"/>
  <c r="D88" i="1"/>
  <c r="C88" i="1"/>
  <c r="H87" i="1"/>
  <c r="H88" i="1" s="1"/>
  <c r="L85" i="1"/>
  <c r="G85" i="1"/>
  <c r="F85" i="1"/>
  <c r="E85" i="1"/>
  <c r="D85" i="1"/>
  <c r="C85" i="1"/>
  <c r="H84" i="1"/>
  <c r="I84" i="1" s="1"/>
  <c r="I85" i="1" s="1"/>
  <c r="L78" i="1"/>
  <c r="G78" i="1"/>
  <c r="F78" i="1"/>
  <c r="E78" i="1"/>
  <c r="D78" i="1"/>
  <c r="C78" i="1"/>
  <c r="H77" i="1"/>
  <c r="I77" i="1" s="1"/>
  <c r="H76" i="1"/>
  <c r="I76" i="1" s="1"/>
  <c r="H75" i="1"/>
  <c r="I75" i="1" s="1"/>
  <c r="H74" i="1"/>
  <c r="L72" i="1"/>
  <c r="G72" i="1"/>
  <c r="F72" i="1"/>
  <c r="D72" i="1"/>
  <c r="C72" i="1"/>
  <c r="H71" i="1"/>
  <c r="I71" i="1" s="1"/>
  <c r="H70" i="1"/>
  <c r="I70" i="1" s="1"/>
  <c r="H69" i="1"/>
  <c r="L67" i="1"/>
  <c r="G67" i="1"/>
  <c r="F67" i="1"/>
  <c r="E67" i="1"/>
  <c r="D67" i="1"/>
  <c r="C67" i="1"/>
  <c r="H66" i="1"/>
  <c r="I66" i="1" s="1"/>
  <c r="H65" i="1"/>
  <c r="I65" i="1" s="1"/>
  <c r="H64" i="1"/>
  <c r="L62" i="1"/>
  <c r="G62" i="1"/>
  <c r="F62" i="1"/>
  <c r="E62" i="1"/>
  <c r="D62" i="1"/>
  <c r="C62" i="1"/>
  <c r="H61" i="1"/>
  <c r="I61" i="1" s="1"/>
  <c r="H60" i="1"/>
  <c r="I60" i="1" s="1"/>
  <c r="H59" i="1"/>
  <c r="I59" i="1" s="1"/>
  <c r="L57" i="1"/>
  <c r="G57" i="1"/>
  <c r="F57" i="1"/>
  <c r="E57" i="1"/>
  <c r="D57" i="1"/>
  <c r="C57" i="1"/>
  <c r="H56" i="1"/>
  <c r="H57" i="1" s="1"/>
  <c r="L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L35" i="1"/>
  <c r="G35" i="1"/>
  <c r="F35" i="1"/>
  <c r="E35" i="1"/>
  <c r="D35" i="1"/>
  <c r="C35" i="1"/>
  <c r="H34" i="1"/>
  <c r="L32" i="1"/>
  <c r="H31" i="1"/>
  <c r="I31" i="1" s="1"/>
  <c r="H30" i="1"/>
  <c r="I30" i="1" s="1"/>
  <c r="H29" i="1"/>
  <c r="I29" i="1" s="1"/>
  <c r="H28" i="1"/>
  <c r="L26" i="1"/>
  <c r="I25" i="1"/>
  <c r="I24" i="1"/>
  <c r="I22" i="1"/>
  <c r="I21" i="1"/>
  <c r="I20" i="1"/>
  <c r="I19" i="1"/>
  <c r="I18" i="1"/>
  <c r="B4" i="1"/>
  <c r="B6" i="1" s="1"/>
  <c r="B8" i="1" s="1"/>
  <c r="B10" i="1" l="1"/>
  <c r="B12" i="1" s="1"/>
  <c r="H32" i="1"/>
  <c r="I53" i="1"/>
  <c r="H67" i="1"/>
  <c r="I26" i="1"/>
  <c r="I56" i="1"/>
  <c r="I57" i="1" s="1"/>
  <c r="J57" i="1" s="1"/>
  <c r="H72" i="1"/>
  <c r="H115" i="1"/>
  <c r="H78" i="1"/>
  <c r="I101" i="1"/>
  <c r="I102" i="1" s="1"/>
  <c r="J102" i="1" s="1"/>
  <c r="H62" i="1"/>
  <c r="H85" i="1"/>
  <c r="I115" i="1"/>
  <c r="J115" i="1" s="1"/>
  <c r="I69" i="1"/>
  <c r="I72" i="1" s="1"/>
  <c r="J72" i="1" s="1"/>
  <c r="I90" i="1"/>
  <c r="I91" i="1" s="1"/>
  <c r="J91" i="1" s="1"/>
  <c r="H99" i="1"/>
  <c r="H105" i="1"/>
  <c r="I28" i="1"/>
  <c r="I32" i="1" s="1"/>
  <c r="I99" i="1"/>
  <c r="I105" i="1"/>
  <c r="I96" i="1"/>
  <c r="H35" i="1"/>
  <c r="I34" i="1"/>
  <c r="I62" i="1"/>
  <c r="J85" i="1"/>
  <c r="B132" i="1"/>
  <c r="I64" i="1"/>
  <c r="I87" i="1"/>
  <c r="H96" i="1"/>
  <c r="I117" i="1"/>
  <c r="I74" i="1"/>
  <c r="I118" i="1" l="1"/>
  <c r="I88" i="1"/>
  <c r="I67" i="1"/>
  <c r="I35" i="1"/>
  <c r="J96" i="1"/>
  <c r="J53" i="1"/>
  <c r="J105" i="1"/>
  <c r="J62" i="1"/>
  <c r="I78" i="1"/>
  <c r="J99" i="1"/>
  <c r="J26" i="1"/>
  <c r="J78" i="1" l="1"/>
  <c r="J88" i="1"/>
  <c r="J32" i="1"/>
  <c r="J67" i="1"/>
  <c r="J118" i="1"/>
  <c r="J35" i="1"/>
  <c r="J120" i="1" l="1"/>
  <c r="B135" i="1" s="1"/>
  <c r="K21" i="1" s="1"/>
  <c r="M21" i="1" s="1"/>
  <c r="N21" i="1" s="1"/>
  <c r="K66" i="1" l="1"/>
  <c r="M66" i="1" s="1"/>
  <c r="N66" i="1" s="1"/>
  <c r="K114" i="1"/>
  <c r="M114" i="1" s="1"/>
  <c r="N114" i="1" s="1"/>
  <c r="K107" i="1"/>
  <c r="M107" i="1" s="1"/>
  <c r="N107" i="1" s="1"/>
  <c r="K117" i="1"/>
  <c r="M117" i="1" s="1"/>
  <c r="N117" i="1" s="1"/>
  <c r="K93" i="1"/>
  <c r="M93" i="1" s="1"/>
  <c r="N93" i="1" s="1"/>
  <c r="N96" i="1" s="1"/>
  <c r="O96" i="1" s="1"/>
  <c r="K88" i="1"/>
  <c r="M88" i="1" s="1"/>
  <c r="N88" i="1" s="1"/>
  <c r="O88" i="1" s="1"/>
  <c r="K53" i="1"/>
  <c r="M53" i="1" s="1"/>
  <c r="N53" i="1" s="1"/>
  <c r="O53" i="1" s="1"/>
  <c r="K108" i="1"/>
  <c r="M108" i="1" s="1"/>
  <c r="N108" i="1" s="1"/>
  <c r="K110" i="1"/>
  <c r="M110" i="1" s="1"/>
  <c r="N110" i="1" s="1"/>
  <c r="K75" i="1"/>
  <c r="M75" i="1" s="1"/>
  <c r="N75" i="1" s="1"/>
  <c r="K81" i="1"/>
  <c r="M81" i="1" s="1"/>
  <c r="N81" i="1" s="1"/>
  <c r="K80" i="1"/>
  <c r="K46" i="1"/>
  <c r="M46" i="1" s="1"/>
  <c r="N46" i="1" s="1"/>
  <c r="K51" i="1"/>
  <c r="M51" i="1" s="1"/>
  <c r="N51" i="1" s="1"/>
  <c r="K42" i="1"/>
  <c r="M42" i="1" s="1"/>
  <c r="N42" i="1" s="1"/>
  <c r="K111" i="1"/>
  <c r="M111" i="1" s="1"/>
  <c r="N111" i="1" s="1"/>
  <c r="K99" i="1"/>
  <c r="M99" i="1" s="1"/>
  <c r="N99" i="1" s="1"/>
  <c r="O99" i="1" s="1"/>
  <c r="K20" i="1"/>
  <c r="M20" i="1" s="1"/>
  <c r="N20" i="1" s="1"/>
  <c r="K39" i="1"/>
  <c r="M39" i="1" s="1"/>
  <c r="N39" i="1" s="1"/>
  <c r="K61" i="1"/>
  <c r="M61" i="1" s="1"/>
  <c r="N61" i="1" s="1"/>
  <c r="K32" i="1"/>
  <c r="M32" i="1" s="1"/>
  <c r="N32" i="1" s="1"/>
  <c r="O32" i="1" s="1"/>
  <c r="K71" i="1"/>
  <c r="M71" i="1" s="1"/>
  <c r="N71" i="1" s="1"/>
  <c r="K104" i="1"/>
  <c r="M104" i="1" s="1"/>
  <c r="N104" i="1" s="1"/>
  <c r="K57" i="1"/>
  <c r="M57" i="1" s="1"/>
  <c r="N57" i="1" s="1"/>
  <c r="O57" i="1" s="1"/>
  <c r="K112" i="1"/>
  <c r="M112" i="1" s="1"/>
  <c r="N112" i="1" s="1"/>
  <c r="K55" i="1"/>
  <c r="M55" i="1" s="1"/>
  <c r="N55" i="1" s="1"/>
  <c r="K26" i="1"/>
  <c r="M26" i="1" s="1"/>
  <c r="K96" i="1"/>
  <c r="M96" i="1" s="1"/>
  <c r="K72" i="1"/>
  <c r="M72" i="1" s="1"/>
  <c r="N72" i="1" s="1"/>
  <c r="O72" i="1" s="1"/>
  <c r="K31" i="1"/>
  <c r="M31" i="1" s="1"/>
  <c r="N31" i="1" s="1"/>
  <c r="K25" i="1"/>
  <c r="M25" i="1" s="1"/>
  <c r="N25" i="1" s="1"/>
  <c r="K76" i="1"/>
  <c r="M76" i="1" s="1"/>
  <c r="N76" i="1" s="1"/>
  <c r="K45" i="1"/>
  <c r="M45" i="1" s="1"/>
  <c r="N45" i="1" s="1"/>
  <c r="K65" i="1"/>
  <c r="M65" i="1" s="1"/>
  <c r="N65" i="1" s="1"/>
  <c r="K40" i="1"/>
  <c r="M40" i="1" s="1"/>
  <c r="N40" i="1" s="1"/>
  <c r="K78" i="1"/>
  <c r="M78" i="1" s="1"/>
  <c r="N78" i="1" s="1"/>
  <c r="O78" i="1" s="1"/>
  <c r="K34" i="1"/>
  <c r="M34" i="1" s="1"/>
  <c r="N34" i="1" s="1"/>
  <c r="K62" i="1"/>
  <c r="M62" i="1" s="1"/>
  <c r="N62" i="1" s="1"/>
  <c r="O62" i="1" s="1"/>
  <c r="K85" i="1"/>
  <c r="M85" i="1" s="1"/>
  <c r="N85" i="1" s="1"/>
  <c r="O85" i="1" s="1"/>
  <c r="K109" i="1"/>
  <c r="M109" i="1" s="1"/>
  <c r="N109" i="1" s="1"/>
  <c r="K115" i="1"/>
  <c r="M115" i="1" s="1"/>
  <c r="N115" i="1" s="1"/>
  <c r="O115" i="1" s="1"/>
  <c r="K101" i="1"/>
  <c r="M101" i="1" s="1"/>
  <c r="N101" i="1" s="1"/>
  <c r="K59" i="1"/>
  <c r="M59" i="1" s="1"/>
  <c r="N59" i="1" s="1"/>
  <c r="K50" i="1"/>
  <c r="M50" i="1" s="1"/>
  <c r="N50" i="1" s="1"/>
  <c r="K48" i="1"/>
  <c r="M48" i="1" s="1"/>
  <c r="N48" i="1" s="1"/>
  <c r="K90" i="1"/>
  <c r="M90" i="1" s="1"/>
  <c r="N90" i="1" s="1"/>
  <c r="K23" i="1"/>
  <c r="M23" i="1" s="1"/>
  <c r="N23" i="1" s="1"/>
  <c r="K118" i="1"/>
  <c r="M118" i="1" s="1"/>
  <c r="N118" i="1" s="1"/>
  <c r="O118" i="1" s="1"/>
  <c r="K64" i="1"/>
  <c r="M64" i="1" s="1"/>
  <c r="N64" i="1" s="1"/>
  <c r="K74" i="1"/>
  <c r="M74" i="1" s="1"/>
  <c r="N74" i="1" s="1"/>
  <c r="K98" i="1"/>
  <c r="M98" i="1" s="1"/>
  <c r="N98" i="1" s="1"/>
  <c r="K95" i="1"/>
  <c r="M95" i="1" s="1"/>
  <c r="K29" i="1"/>
  <c r="M29" i="1" s="1"/>
  <c r="N29" i="1" s="1"/>
  <c r="K77" i="1"/>
  <c r="M77" i="1" s="1"/>
  <c r="N77" i="1" s="1"/>
  <c r="K22" i="1"/>
  <c r="M22" i="1" s="1"/>
  <c r="N22" i="1" s="1"/>
  <c r="K47" i="1"/>
  <c r="M47" i="1" s="1"/>
  <c r="N47" i="1" s="1"/>
  <c r="K113" i="1"/>
  <c r="M113" i="1" s="1"/>
  <c r="N113" i="1" s="1"/>
  <c r="K41" i="1"/>
  <c r="M41" i="1" s="1"/>
  <c r="N41" i="1" s="1"/>
  <c r="K60" i="1"/>
  <c r="M60" i="1" s="1"/>
  <c r="N60" i="1" s="1"/>
  <c r="K37" i="1"/>
  <c r="M37" i="1" s="1"/>
  <c r="N37" i="1" s="1"/>
  <c r="K84" i="1"/>
  <c r="M84" i="1" s="1"/>
  <c r="N84" i="1" s="1"/>
  <c r="K35" i="1"/>
  <c r="M35" i="1" s="1"/>
  <c r="N35" i="1" s="1"/>
  <c r="O35" i="1" s="1"/>
  <c r="K67" i="1"/>
  <c r="M67" i="1" s="1"/>
  <c r="N67" i="1" s="1"/>
  <c r="O67" i="1" s="1"/>
  <c r="K28" i="1"/>
  <c r="M28" i="1" s="1"/>
  <c r="N28" i="1" s="1"/>
  <c r="K105" i="1"/>
  <c r="M105" i="1" s="1"/>
  <c r="N105" i="1" s="1"/>
  <c r="O105" i="1" s="1"/>
  <c r="K87" i="1"/>
  <c r="M87" i="1" s="1"/>
  <c r="N87" i="1" s="1"/>
  <c r="K24" i="1"/>
  <c r="M24" i="1" s="1"/>
  <c r="N24" i="1" s="1"/>
  <c r="K43" i="1"/>
  <c r="M43" i="1" s="1"/>
  <c r="N43" i="1" s="1"/>
  <c r="K56" i="1"/>
  <c r="M56" i="1" s="1"/>
  <c r="N56" i="1" s="1"/>
  <c r="K18" i="1"/>
  <c r="M18" i="1" s="1"/>
  <c r="N18" i="1" s="1"/>
  <c r="K49" i="1"/>
  <c r="M49" i="1" s="1"/>
  <c r="N49" i="1" s="1"/>
  <c r="K91" i="1"/>
  <c r="M91" i="1" s="1"/>
  <c r="N91" i="1" s="1"/>
  <c r="O91" i="1" s="1"/>
  <c r="K19" i="1"/>
  <c r="M19" i="1" s="1"/>
  <c r="N19" i="1" s="1"/>
  <c r="K102" i="1"/>
  <c r="M102" i="1" s="1"/>
  <c r="N102" i="1" s="1"/>
  <c r="O102" i="1" s="1"/>
  <c r="K38" i="1"/>
  <c r="M38" i="1" s="1"/>
  <c r="N38" i="1" s="1"/>
  <c r="K44" i="1"/>
  <c r="M44" i="1" s="1"/>
  <c r="N44" i="1" s="1"/>
  <c r="K30" i="1"/>
  <c r="M30" i="1" s="1"/>
  <c r="N30" i="1" s="1"/>
  <c r="K52" i="1"/>
  <c r="M52" i="1" s="1"/>
  <c r="N52" i="1" s="1"/>
  <c r="K70" i="1"/>
  <c r="M70" i="1" s="1"/>
  <c r="N70" i="1" s="1"/>
  <c r="K94" i="1"/>
  <c r="M94" i="1" s="1"/>
  <c r="K69" i="1"/>
  <c r="M69" i="1" s="1"/>
  <c r="N69" i="1" s="1"/>
  <c r="M80" i="1" l="1"/>
  <c r="K82" i="1"/>
  <c r="N26" i="1"/>
  <c r="O26" i="1" s="1"/>
  <c r="M82" i="1" l="1"/>
  <c r="N80" i="1"/>
  <c r="N82" i="1" l="1"/>
  <c r="O82" i="1" s="1"/>
</calcChain>
</file>

<file path=xl/comments1.xml><?xml version="1.0" encoding="utf-8"?>
<comments xmlns="http://schemas.openxmlformats.org/spreadsheetml/2006/main">
  <authors>
    <author>Rowena Krentz</author>
  </authors>
  <commentList>
    <comment ref="B5" authorId="0">
      <text>
        <r>
          <rPr>
            <sz val="9"/>
            <color indexed="81"/>
            <rFont val="Tahoma"/>
            <family val="2"/>
          </rPr>
          <t>Available funds based on MGS Renewals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5" authorId="0">
      <text>
        <r>
          <rPr>
            <b/>
            <sz val="8"/>
            <color indexed="81"/>
            <rFont val="Calibri"/>
            <family val="2"/>
            <scheme val="minor"/>
          </rPr>
          <t xml:space="preserve"> </t>
        </r>
        <r>
          <rPr>
            <sz val="8"/>
            <color indexed="81"/>
            <rFont val="Calibri"/>
            <family val="2"/>
            <scheme val="minor"/>
          </rPr>
          <t>Unit = Budget Remaining/$10,666.67
*$10,666.67 = average UMGF value over 8 months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5" authorId="0">
      <text>
        <r>
          <rPr>
            <sz val="9"/>
            <color indexed="81"/>
            <rFont val="Tahoma"/>
            <family val="2"/>
          </rPr>
          <t>Available funds based on MGS Renewals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<sst xmlns="http://schemas.openxmlformats.org/spreadsheetml/2006/main" count="145" uniqueCount="105">
  <si>
    <t xml:space="preserve">University of Manitoba Graduate Fellowships </t>
  </si>
  <si>
    <t>2015-2016 Final Quotas by Unit &amp; Faculty</t>
  </si>
  <si>
    <t>Baseline</t>
  </si>
  <si>
    <t>MGS Allocation</t>
  </si>
  <si>
    <t>Total $ Available</t>
  </si>
  <si>
    <t>Less Medicine</t>
  </si>
  <si>
    <t>Subtotal</t>
  </si>
  <si>
    <t>Overcommitment</t>
  </si>
  <si>
    <t>Total Funds</t>
  </si>
  <si>
    <t>Renewals</t>
  </si>
  <si>
    <t>Funds Available for
New Awards</t>
  </si>
  <si>
    <t>2013-2014</t>
  </si>
  <si>
    <t>2014-2015</t>
  </si>
  <si>
    <t>Preliminary Quota
(February)</t>
  </si>
  <si>
    <t>Faculty</t>
  </si>
  <si>
    <t>Department</t>
  </si>
  <si>
    <t>Masters
Full Time</t>
  </si>
  <si>
    <t>Ph.D.
Full Time</t>
  </si>
  <si>
    <t>Totals</t>
  </si>
  <si>
    <t>Dept Avg</t>
  </si>
  <si>
    <t>Fac Avg</t>
  </si>
  <si>
    <t>Budget</t>
  </si>
  <si>
    <t>Budget
 Remaining</t>
  </si>
  <si>
    <t>Unit</t>
  </si>
  <si>
    <t>Agric &amp; Food Sc.</t>
  </si>
  <si>
    <t>Agribusiness and Agric. Economics</t>
  </si>
  <si>
    <t>Animal Science</t>
  </si>
  <si>
    <t>Biosystems Engineering</t>
  </si>
  <si>
    <t>Entomology</t>
  </si>
  <si>
    <t>Food Science</t>
  </si>
  <si>
    <t>Plant Science</t>
  </si>
  <si>
    <t>Soil Science</t>
  </si>
  <si>
    <t>Architecture</t>
  </si>
  <si>
    <t>City Planning</t>
  </si>
  <si>
    <t>Interior Design</t>
  </si>
  <si>
    <t xml:space="preserve">Landscape Architecture                                 </t>
  </si>
  <si>
    <t>Art, School of</t>
  </si>
  <si>
    <t>Fine Arts</t>
  </si>
  <si>
    <t>Arts</t>
  </si>
  <si>
    <t>Anthropology</t>
  </si>
  <si>
    <t xml:space="preserve">Classics                            </t>
  </si>
  <si>
    <t xml:space="preserve">Economics                </t>
  </si>
  <si>
    <t>English</t>
  </si>
  <si>
    <t>French</t>
  </si>
  <si>
    <t xml:space="preserve">German &amp; Slavic Studies                         </t>
  </si>
  <si>
    <t>History</t>
  </si>
  <si>
    <t>Icelandic</t>
  </si>
  <si>
    <t xml:space="preserve">Linguistics                 </t>
  </si>
  <si>
    <t>Native Studies</t>
  </si>
  <si>
    <t>Philosophy</t>
  </si>
  <si>
    <t>Political Studies</t>
  </si>
  <si>
    <t xml:space="preserve">Psychology                  </t>
  </si>
  <si>
    <t>Public Administration</t>
  </si>
  <si>
    <r>
      <t>Religion</t>
    </r>
    <r>
      <rPr>
        <vertAlign val="superscript"/>
        <sz val="9"/>
        <rFont val="Calibri"/>
        <family val="2"/>
        <scheme val="minor"/>
      </rPr>
      <t xml:space="preserve"> </t>
    </r>
  </si>
  <si>
    <t>Sociology</t>
  </si>
  <si>
    <t>Denistry</t>
  </si>
  <si>
    <t xml:space="preserve">Oral &amp; Maxillofacial Surgery      </t>
  </si>
  <si>
    <t>Oral Biology</t>
  </si>
  <si>
    <t>Education</t>
  </si>
  <si>
    <t>Curriculum, Teaching &amp; Learning</t>
  </si>
  <si>
    <t xml:space="preserve">Educ Admin, Fndns &amp; Psychology      </t>
  </si>
  <si>
    <t>Education (PhD)</t>
  </si>
  <si>
    <t>Engineering</t>
  </si>
  <si>
    <t>Civil Engineering</t>
  </si>
  <si>
    <t>Electrical and Computer Eng.</t>
  </si>
  <si>
    <t>Mechanical Engineering</t>
  </si>
  <si>
    <t>Textile Sciences</t>
  </si>
  <si>
    <t>Environment</t>
  </si>
  <si>
    <t xml:space="preserve">Environment and Geography                       </t>
  </si>
  <si>
    <t xml:space="preserve">Geological Sciences                          </t>
  </si>
  <si>
    <t xml:space="preserve">Natural Resources Institute      </t>
  </si>
  <si>
    <t>Graduate Studies</t>
  </si>
  <si>
    <t>Applied Health Sciences</t>
  </si>
  <si>
    <t>Biomedical Engineering</t>
  </si>
  <si>
    <t>Disability Studies</t>
  </si>
  <si>
    <t>Peace &amp; Conflict Studies</t>
  </si>
  <si>
    <t>I.H. Asper Sch of Bus</t>
  </si>
  <si>
    <t>Management</t>
  </si>
  <si>
    <t>Kinesiology &amp; Rec Mgmt</t>
  </si>
  <si>
    <t>Kinesiology and Recreation</t>
  </si>
  <si>
    <t>Law</t>
  </si>
  <si>
    <t>Medical Rehabilitation</t>
  </si>
  <si>
    <t>Occupational Therapy</t>
  </si>
  <si>
    <t>Physical Therapy</t>
  </si>
  <si>
    <t>Music</t>
  </si>
  <si>
    <t>Nursing</t>
  </si>
  <si>
    <t>Pharmacy</t>
  </si>
  <si>
    <t>Science</t>
  </si>
  <si>
    <t>Biological Sciences</t>
  </si>
  <si>
    <t>Botany</t>
  </si>
  <si>
    <t>Chemistry</t>
  </si>
  <si>
    <t>Computer Science</t>
  </si>
  <si>
    <t>Mathematics</t>
  </si>
  <si>
    <t>Microbiology</t>
  </si>
  <si>
    <t xml:space="preserve">Physics and Astronomy                  </t>
  </si>
  <si>
    <t>Statistics</t>
  </si>
  <si>
    <t>Social Work</t>
  </si>
  <si>
    <t>Total</t>
  </si>
  <si>
    <t>$ Per student</t>
  </si>
  <si>
    <t>*Reduced Allocation</t>
  </si>
  <si>
    <t>for MOT &amp;PT</t>
  </si>
  <si>
    <t xml:space="preserve"> </t>
  </si>
  <si>
    <t>Human Nutritional Sciences</t>
  </si>
  <si>
    <t>Human Ecology</t>
  </si>
  <si>
    <t>Family Social Sciences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</si>
</sst>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0.0"/>
    <numFmt numFmtId="166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vertAlign val="superscript"/>
      <sz val="9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1"/>
      <name val="Calibri"/>
      <family val="2"/>
      <scheme val="minor"/>
    </font>
    <font>
      <sz val="8"/>
      <color indexed="8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6" fillId="0" borderId="0"/>
    <xf numFmtId="0" fontId="13" fillId="0" borderId="0"/>
    <xf numFmtId="9" fontId="13" fillId="0" borderId="0" applyFont="0" applyFill="0" applyBorder="0" applyAlignment="0" applyProtection="0"/>
    <xf numFmtId="0" fontId="1" fillId="0" borderId="0"/>
    <xf numFmtId="0" fontId="13" fillId="0" borderId="0"/>
    <xf numFmtId="9" fontId="13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4" fillId="0" borderId="0" xfId="0" applyFont="1" applyFill="1"/>
    <xf numFmtId="164" fontId="5" fillId="0" borderId="0" xfId="0" applyNumberFormat="1" applyFont="1"/>
    <xf numFmtId="0" fontId="4" fillId="0" borderId="1" xfId="0" applyFont="1" applyFill="1" applyBorder="1"/>
    <xf numFmtId="164" fontId="4" fillId="0" borderId="1" xfId="0" applyNumberFormat="1" applyFont="1" applyBorder="1"/>
    <xf numFmtId="164" fontId="4" fillId="0" borderId="0" xfId="0" applyNumberFormat="1" applyFont="1"/>
    <xf numFmtId="164" fontId="3" fillId="0" borderId="0" xfId="0" applyNumberFormat="1" applyFont="1"/>
    <xf numFmtId="0" fontId="4" fillId="0" borderId="1" xfId="0" applyFont="1" applyFill="1" applyBorder="1" applyAlignment="1"/>
    <xf numFmtId="9" fontId="4" fillId="0" borderId="1" xfId="1" applyFont="1" applyBorder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Fill="1" applyAlignment="1"/>
    <xf numFmtId="164" fontId="3" fillId="0" borderId="0" xfId="0" applyNumberFormat="1" applyFont="1" applyAlignment="1"/>
    <xf numFmtId="164" fontId="4" fillId="0" borderId="1" xfId="0" applyNumberFormat="1" applyFont="1" applyBorder="1" applyAlignment="1"/>
    <xf numFmtId="0" fontId="3" fillId="0" borderId="0" xfId="0" applyFont="1" applyFill="1" applyAlignment="1">
      <alignment wrapText="1"/>
    </xf>
    <xf numFmtId="0" fontId="4" fillId="0" borderId="0" xfId="0" applyFont="1" applyAlignment="1"/>
    <xf numFmtId="0" fontId="4" fillId="0" borderId="0" xfId="0" applyFont="1" applyFill="1" applyBorder="1"/>
    <xf numFmtId="0" fontId="4" fillId="0" borderId="0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/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3" fillId="3" borderId="0" xfId="0" applyFont="1" applyFill="1"/>
    <xf numFmtId="0" fontId="4" fillId="0" borderId="0" xfId="3" applyFont="1" applyFill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3" fillId="0" borderId="0" xfId="3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164" fontId="3" fillId="0" borderId="0" xfId="0" applyNumberFormat="1" applyFont="1" applyFill="1" applyAlignment="1">
      <alignment horizontal="center"/>
    </xf>
    <xf numFmtId="0" fontId="3" fillId="3" borderId="0" xfId="0" applyFont="1" applyFill="1" applyBorder="1"/>
    <xf numFmtId="0" fontId="4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4" fillId="3" borderId="0" xfId="0" applyFont="1" applyFill="1" applyAlignment="1">
      <alignment horizontal="left"/>
    </xf>
    <xf numFmtId="165" fontId="3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Fill="1" applyBorder="1" applyAlignment="1">
      <alignment horizontal="center"/>
    </xf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3" fillId="0" borderId="0" xfId="0" applyFont="1" applyFill="1" applyProtection="1">
      <protection locked="0"/>
    </xf>
    <xf numFmtId="0" fontId="3" fillId="0" borderId="0" xfId="0" applyFont="1" applyFill="1" applyAlignment="1" applyProtection="1">
      <alignment wrapText="1"/>
      <protection locked="0"/>
    </xf>
    <xf numFmtId="0" fontId="3" fillId="0" borderId="0" xfId="0" applyFont="1" applyFill="1" applyBorder="1" applyProtection="1">
      <protection locked="0"/>
    </xf>
    <xf numFmtId="164" fontId="5" fillId="0" borderId="0" xfId="0" applyNumberFormat="1" applyFont="1" applyFill="1"/>
    <xf numFmtId="166" fontId="4" fillId="0" borderId="0" xfId="0" applyNumberFormat="1" applyFont="1" applyAlignment="1">
      <alignment horizontal="center"/>
    </xf>
    <xf numFmtId="0" fontId="3" fillId="0" borderId="0" xfId="0" applyFont="1" applyFill="1" applyBorder="1" applyAlignment="1"/>
    <xf numFmtId="0" fontId="3" fillId="0" borderId="2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2" fillId="0" borderId="0" xfId="4" applyFont="1"/>
    <xf numFmtId="3" fontId="3" fillId="0" borderId="0" xfId="0" applyNumberFormat="1" applyFont="1" applyFill="1"/>
    <xf numFmtId="0" fontId="4" fillId="0" borderId="0" xfId="0" applyFont="1" applyFill="1" applyBorder="1" applyAlignment="1"/>
    <xf numFmtId="0" fontId="3" fillId="0" borderId="0" xfId="0" applyFont="1" applyBorder="1" applyAlignment="1">
      <alignment horizontal="center"/>
    </xf>
    <xf numFmtId="2" fontId="3" fillId="0" borderId="0" xfId="0" applyNumberFormat="1" applyFont="1" applyAlignment="1">
      <alignment horizontal="center" wrapText="1"/>
    </xf>
  </cellXfs>
  <cellStyles count="9">
    <cellStyle name="Bad" xfId="2" builtinId="27"/>
    <cellStyle name="Normal" xfId="0" builtinId="0"/>
    <cellStyle name="Normal 2" xfId="3"/>
    <cellStyle name="Normal 3" xfId="7"/>
    <cellStyle name="Normal 4" xfId="6"/>
    <cellStyle name="Normal 5" xfId="4"/>
    <cellStyle name="Percent" xfId="1" builtinId="5"/>
    <cellStyle name="Percent 2" xfId="8"/>
    <cellStyle name="Percent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35"/>
  <sheetViews>
    <sheetView tabSelected="1" topLeftCell="A121" zoomScaleNormal="100" workbookViewId="0">
      <selection activeCell="B135" sqref="B135"/>
    </sheetView>
  </sheetViews>
  <sheetFormatPr defaultColWidth="10.6640625" defaultRowHeight="12" x14ac:dyDescent="0.25"/>
  <cols>
    <col min="1" max="1" width="14.33203125" style="7" customWidth="1"/>
    <col min="2" max="2" width="20.109375" style="2" customWidth="1"/>
    <col min="3" max="4" width="7.109375" style="2" bestFit="1" customWidth="1"/>
    <col min="5" max="5" width="4.88671875" style="3" bestFit="1" customWidth="1"/>
    <col min="6" max="6" width="7.5546875" style="7" bestFit="1" customWidth="1"/>
    <col min="7" max="7" width="7.109375" style="7" bestFit="1" customWidth="1"/>
    <col min="8" max="8" width="4.88671875" style="2" bestFit="1" customWidth="1"/>
    <col min="9" max="9" width="7" style="3" bestFit="1" customWidth="1"/>
    <col min="10" max="10" width="5.88671875" style="3" bestFit="1" customWidth="1"/>
    <col min="11" max="11" width="8.6640625" style="3" bestFit="1" customWidth="1"/>
    <col min="12" max="12" width="9.21875" style="4" bestFit="1" customWidth="1"/>
    <col min="13" max="13" width="10.6640625" style="3"/>
    <col min="14" max="14" width="10.6640625" style="5"/>
    <col min="15" max="15" width="10.6640625" style="6"/>
    <col min="16" max="16384" width="10.6640625" style="2"/>
  </cols>
  <sheetData>
    <row r="1" spans="1:15" x14ac:dyDescent="0.25">
      <c r="A1" s="63" t="s">
        <v>0</v>
      </c>
    </row>
    <row r="2" spans="1:15" x14ac:dyDescent="0.25">
      <c r="A2" s="1" t="s">
        <v>1</v>
      </c>
    </row>
    <row r="4" spans="1:15" x14ac:dyDescent="0.25">
      <c r="A4" s="7" t="s">
        <v>2</v>
      </c>
      <c r="B4" s="8">
        <f>2343133+600000</f>
        <v>2943133</v>
      </c>
    </row>
    <row r="5" spans="1:15" ht="12.6" thickBot="1" x14ac:dyDescent="0.3">
      <c r="A5" s="9" t="s">
        <v>3</v>
      </c>
      <c r="B5" s="10">
        <v>834500</v>
      </c>
    </row>
    <row r="6" spans="1:15" x14ac:dyDescent="0.25">
      <c r="A6" s="7" t="s">
        <v>4</v>
      </c>
      <c r="B6" s="11">
        <f>SUM(B4:B5)</f>
        <v>3777633</v>
      </c>
    </row>
    <row r="7" spans="1:15" ht="12.6" thickBot="1" x14ac:dyDescent="0.3">
      <c r="A7" s="9" t="s">
        <v>5</v>
      </c>
      <c r="B7" s="10">
        <v>-200000</v>
      </c>
    </row>
    <row r="8" spans="1:15" x14ac:dyDescent="0.25">
      <c r="A8" s="7" t="s">
        <v>6</v>
      </c>
      <c r="B8" s="12">
        <f>SUM(B6:B7)</f>
        <v>3577633</v>
      </c>
    </row>
    <row r="9" spans="1:15" ht="12.6" thickBot="1" x14ac:dyDescent="0.3">
      <c r="A9" s="13" t="s">
        <v>7</v>
      </c>
      <c r="B9" s="14">
        <v>0.1</v>
      </c>
      <c r="C9" s="15"/>
      <c r="D9" s="15"/>
      <c r="E9" s="16"/>
      <c r="F9" s="17"/>
      <c r="G9" s="17"/>
      <c r="H9" s="15"/>
      <c r="I9" s="16"/>
      <c r="J9" s="16"/>
    </row>
    <row r="10" spans="1:15" x14ac:dyDescent="0.25">
      <c r="A10" s="17" t="s">
        <v>8</v>
      </c>
      <c r="B10" s="18">
        <f>SUM(B8:B9)*1.1</f>
        <v>3935396.4100000006</v>
      </c>
      <c r="C10" s="15"/>
      <c r="D10" s="15"/>
      <c r="E10" s="16"/>
      <c r="F10" s="17"/>
      <c r="G10" s="17"/>
      <c r="H10" s="15"/>
      <c r="I10" s="16"/>
      <c r="J10" s="16"/>
      <c r="O10" s="6" t="s">
        <v>101</v>
      </c>
    </row>
    <row r="11" spans="1:15" ht="12.6" thickBot="1" x14ac:dyDescent="0.3">
      <c r="A11" s="13" t="s">
        <v>9</v>
      </c>
      <c r="B11" s="19">
        <v>-2747334.47</v>
      </c>
      <c r="C11" s="15"/>
      <c r="D11" s="15"/>
      <c r="E11" s="16"/>
      <c r="F11" s="17"/>
      <c r="G11" s="17"/>
      <c r="H11" s="15"/>
      <c r="I11" s="16"/>
      <c r="J11" s="16"/>
    </row>
    <row r="12" spans="1:15" ht="28.8" customHeight="1" x14ac:dyDescent="0.25">
      <c r="A12" s="64" t="s">
        <v>10</v>
      </c>
      <c r="B12" s="18">
        <f>SUM(B10:B11)</f>
        <v>1188061.9400000004</v>
      </c>
      <c r="C12" s="15"/>
      <c r="D12" s="15"/>
      <c r="E12" s="16"/>
      <c r="F12" s="17"/>
      <c r="G12" s="17"/>
      <c r="H12" s="15"/>
      <c r="I12" s="16"/>
      <c r="J12" s="16"/>
    </row>
    <row r="13" spans="1:15" x14ac:dyDescent="0.25">
      <c r="A13" s="17"/>
      <c r="B13" s="18"/>
      <c r="C13" s="15"/>
      <c r="D13" s="15"/>
      <c r="E13" s="16"/>
      <c r="F13" s="17"/>
      <c r="G13" s="17"/>
      <c r="H13" s="15"/>
      <c r="I13" s="16"/>
      <c r="J13" s="16"/>
    </row>
    <row r="14" spans="1:15" x14ac:dyDescent="0.25">
      <c r="A14" s="22"/>
      <c r="B14" s="23"/>
      <c r="C14" s="74" t="s">
        <v>11</v>
      </c>
      <c r="D14" s="74"/>
      <c r="E14" s="74"/>
      <c r="F14" s="68" t="s">
        <v>12</v>
      </c>
      <c r="G14" s="73"/>
      <c r="H14" s="24"/>
      <c r="I14" s="25"/>
      <c r="J14" s="25"/>
      <c r="K14" s="25"/>
    </row>
    <row r="15" spans="1:15" s="31" customFormat="1" ht="12" customHeight="1" x14ac:dyDescent="0.25">
      <c r="A15" s="65"/>
      <c r="B15" s="27"/>
      <c r="C15" s="27"/>
      <c r="D15" s="27"/>
      <c r="E15" s="28"/>
      <c r="F15" s="70"/>
      <c r="G15" s="74"/>
      <c r="H15" s="74"/>
      <c r="I15" s="74"/>
      <c r="J15" s="74"/>
      <c r="K15" s="3"/>
      <c r="L15" s="29"/>
      <c r="M15" s="16"/>
      <c r="N15" s="75" t="s">
        <v>13</v>
      </c>
      <c r="O15" s="75"/>
    </row>
    <row r="16" spans="1:15" s="31" customFormat="1" ht="24" x14ac:dyDescent="0.25">
      <c r="A16" s="32" t="s">
        <v>14</v>
      </c>
      <c r="B16" s="33" t="s">
        <v>15</v>
      </c>
      <c r="C16" s="34" t="s">
        <v>16</v>
      </c>
      <c r="D16" s="34" t="s">
        <v>17</v>
      </c>
      <c r="E16" s="35" t="s">
        <v>18</v>
      </c>
      <c r="F16" s="69" t="s">
        <v>16</v>
      </c>
      <c r="G16" s="69" t="s">
        <v>17</v>
      </c>
      <c r="H16" s="36" t="s">
        <v>18</v>
      </c>
      <c r="I16" s="36" t="s">
        <v>19</v>
      </c>
      <c r="J16" s="36" t="s">
        <v>20</v>
      </c>
      <c r="K16" s="36" t="s">
        <v>21</v>
      </c>
      <c r="L16" s="37" t="s">
        <v>9</v>
      </c>
      <c r="M16" s="34" t="s">
        <v>22</v>
      </c>
      <c r="N16" s="38" t="s">
        <v>23</v>
      </c>
      <c r="O16" s="39" t="s">
        <v>14</v>
      </c>
    </row>
    <row r="17" spans="1:15" s="31" customFormat="1" x14ac:dyDescent="0.25">
      <c r="A17" s="26"/>
      <c r="B17" s="27"/>
      <c r="C17" s="27"/>
      <c r="D17" s="27"/>
      <c r="E17" s="28"/>
      <c r="F17" s="70"/>
      <c r="G17" s="1"/>
      <c r="H17" s="25"/>
      <c r="I17" s="28"/>
      <c r="J17" s="28"/>
      <c r="K17" s="3"/>
      <c r="L17" s="29"/>
      <c r="M17" s="16"/>
      <c r="N17" s="30"/>
      <c r="O17" s="6"/>
    </row>
    <row r="18" spans="1:15" x14ac:dyDescent="0.25">
      <c r="A18" s="40" t="s">
        <v>24</v>
      </c>
      <c r="B18" s="2" t="s">
        <v>25</v>
      </c>
      <c r="C18" s="41">
        <v>18</v>
      </c>
      <c r="D18" s="41">
        <v>0</v>
      </c>
      <c r="E18" s="41">
        <f>SUM(C18:D18)</f>
        <v>18</v>
      </c>
      <c r="F18" s="45">
        <v>23</v>
      </c>
      <c r="G18" s="45"/>
      <c r="H18" s="3">
        <f>SUM(F18:G18)</f>
        <v>23</v>
      </c>
      <c r="I18" s="16">
        <f>AVERAGE(E18,H18)</f>
        <v>20.5</v>
      </c>
      <c r="K18" s="4">
        <f t="shared" ref="K18:K26" si="0">I18*$B$135</f>
        <v>40310.100008743997</v>
      </c>
      <c r="L18" s="4">
        <v>-14000</v>
      </c>
      <c r="M18" s="4">
        <f>SUM(K18:L18)</f>
        <v>26310.100008743997</v>
      </c>
      <c r="N18" s="42">
        <f>M18/10666.67</f>
        <v>2.4665711050162793</v>
      </c>
    </row>
    <row r="19" spans="1:15" x14ac:dyDescent="0.25">
      <c r="B19" s="2" t="s">
        <v>26</v>
      </c>
      <c r="C19" s="41">
        <v>12</v>
      </c>
      <c r="D19" s="41">
        <v>15</v>
      </c>
      <c r="E19" s="41">
        <f t="shared" ref="E19:E25" si="1">SUM(C19:D19)</f>
        <v>27</v>
      </c>
      <c r="F19" s="45">
        <v>14</v>
      </c>
      <c r="G19" s="45">
        <v>19</v>
      </c>
      <c r="H19" s="3">
        <f t="shared" ref="H19:H25" si="2">SUM(F19:G19)</f>
        <v>33</v>
      </c>
      <c r="I19" s="16">
        <f t="shared" ref="I19:I114" si="3">AVERAGE(E19,H19)</f>
        <v>30</v>
      </c>
      <c r="K19" s="4">
        <f t="shared" si="0"/>
        <v>58990.390256698527</v>
      </c>
      <c r="L19" s="4">
        <v>-54000</v>
      </c>
      <c r="M19" s="4">
        <f t="shared" ref="M19:M81" si="4">SUM(K19:L19)</f>
        <v>4990.3902566985271</v>
      </c>
      <c r="N19" s="42">
        <f t="shared" ref="N19:N81" si="5">M19/10666.67</f>
        <v>0.46784894036269303</v>
      </c>
    </row>
    <row r="20" spans="1:15" x14ac:dyDescent="0.25">
      <c r="B20" s="2" t="s">
        <v>27</v>
      </c>
      <c r="C20" s="41">
        <v>18</v>
      </c>
      <c r="D20" s="41">
        <v>24</v>
      </c>
      <c r="E20" s="41">
        <f>SUM(C20:D20)</f>
        <v>42</v>
      </c>
      <c r="F20" s="45">
        <v>25</v>
      </c>
      <c r="G20" s="45">
        <v>24</v>
      </c>
      <c r="H20" s="3">
        <f t="shared" si="2"/>
        <v>49</v>
      </c>
      <c r="I20" s="16">
        <f t="shared" si="3"/>
        <v>45.5</v>
      </c>
      <c r="K20" s="4">
        <f t="shared" si="0"/>
        <v>89468.758555992768</v>
      </c>
      <c r="L20" s="4">
        <v>-32000</v>
      </c>
      <c r="M20" s="4">
        <f t="shared" si="4"/>
        <v>57468.758555992768</v>
      </c>
      <c r="N20" s="42">
        <f t="shared" si="5"/>
        <v>5.3876944309698125</v>
      </c>
    </row>
    <row r="21" spans="1:15" x14ac:dyDescent="0.25">
      <c r="B21" s="2" t="s">
        <v>28</v>
      </c>
      <c r="C21" s="41">
        <v>4</v>
      </c>
      <c r="D21" s="41">
        <v>2</v>
      </c>
      <c r="E21" s="41">
        <f t="shared" si="1"/>
        <v>6</v>
      </c>
      <c r="F21" s="45">
        <v>6</v>
      </c>
      <c r="G21" s="45">
        <v>7</v>
      </c>
      <c r="H21" s="3">
        <f t="shared" si="2"/>
        <v>13</v>
      </c>
      <c r="I21" s="16">
        <f t="shared" si="3"/>
        <v>9.5</v>
      </c>
      <c r="K21" s="4">
        <f t="shared" si="0"/>
        <v>18680.290247954534</v>
      </c>
      <c r="L21" s="4">
        <v>-36666.67</v>
      </c>
      <c r="M21" s="4">
        <f t="shared" si="4"/>
        <v>-17986.379752045465</v>
      </c>
      <c r="N21" s="42">
        <f t="shared" si="5"/>
        <v>-1.6862225748097077</v>
      </c>
    </row>
    <row r="22" spans="1:15" x14ac:dyDescent="0.25">
      <c r="B22" s="2" t="s">
        <v>29</v>
      </c>
      <c r="C22" s="41">
        <v>9</v>
      </c>
      <c r="D22" s="41">
        <v>12</v>
      </c>
      <c r="E22" s="41">
        <f t="shared" si="1"/>
        <v>21</v>
      </c>
      <c r="F22" s="45">
        <v>10</v>
      </c>
      <c r="G22" s="45">
        <v>14</v>
      </c>
      <c r="H22" s="3">
        <f t="shared" si="2"/>
        <v>24</v>
      </c>
      <c r="I22" s="16">
        <f t="shared" si="3"/>
        <v>22.5</v>
      </c>
      <c r="K22" s="4">
        <f t="shared" si="0"/>
        <v>44242.792692523893</v>
      </c>
      <c r="L22" s="4">
        <v>-4666.67</v>
      </c>
      <c r="M22" s="4">
        <f t="shared" si="4"/>
        <v>39576.122692523895</v>
      </c>
      <c r="N22" s="42">
        <f t="shared" si="5"/>
        <v>3.7102603429677581</v>
      </c>
    </row>
    <row r="23" spans="1:15" x14ac:dyDescent="0.25">
      <c r="B23" s="2" t="s">
        <v>102</v>
      </c>
      <c r="C23" s="41">
        <v>29</v>
      </c>
      <c r="D23" s="41">
        <v>16</v>
      </c>
      <c r="E23" s="41">
        <f t="shared" si="1"/>
        <v>45</v>
      </c>
      <c r="F23" s="45">
        <v>39</v>
      </c>
      <c r="G23" s="45">
        <v>22</v>
      </c>
      <c r="H23" s="3">
        <f t="shared" si="2"/>
        <v>61</v>
      </c>
      <c r="I23" s="16">
        <f t="shared" si="3"/>
        <v>53</v>
      </c>
      <c r="K23" s="4">
        <f t="shared" si="0"/>
        <v>104216.3561201674</v>
      </c>
      <c r="L23" s="66">
        <v>-65333.33</v>
      </c>
      <c r="M23" s="4">
        <f t="shared" si="4"/>
        <v>38883.0261201674</v>
      </c>
      <c r="N23" s="42">
        <f t="shared" si="5"/>
        <v>3.6452825596148939</v>
      </c>
    </row>
    <row r="24" spans="1:15" x14ac:dyDescent="0.25">
      <c r="B24" s="2" t="s">
        <v>30</v>
      </c>
      <c r="C24" s="41">
        <v>14</v>
      </c>
      <c r="D24" s="41">
        <v>14</v>
      </c>
      <c r="E24" s="41">
        <f t="shared" si="1"/>
        <v>28</v>
      </c>
      <c r="F24" s="45">
        <v>26</v>
      </c>
      <c r="G24" s="45">
        <v>20</v>
      </c>
      <c r="H24" s="3">
        <f t="shared" si="2"/>
        <v>46</v>
      </c>
      <c r="I24" s="16">
        <f t="shared" si="3"/>
        <v>37</v>
      </c>
      <c r="K24" s="4">
        <f t="shared" si="0"/>
        <v>72754.814649928187</v>
      </c>
      <c r="L24" s="4">
        <v>-20000</v>
      </c>
      <c r="M24" s="4">
        <f t="shared" si="4"/>
        <v>52754.814649928187</v>
      </c>
      <c r="N24" s="42">
        <f t="shared" si="5"/>
        <v>4.9457623278800398</v>
      </c>
    </row>
    <row r="25" spans="1:15" x14ac:dyDescent="0.25">
      <c r="B25" s="2" t="s">
        <v>31</v>
      </c>
      <c r="C25" s="41">
        <v>13</v>
      </c>
      <c r="D25" s="41">
        <v>11</v>
      </c>
      <c r="E25" s="41">
        <f t="shared" si="1"/>
        <v>24</v>
      </c>
      <c r="F25" s="45">
        <v>21</v>
      </c>
      <c r="G25" s="45">
        <v>12</v>
      </c>
      <c r="H25" s="3">
        <f t="shared" si="2"/>
        <v>33</v>
      </c>
      <c r="I25" s="16">
        <f t="shared" si="3"/>
        <v>28.5</v>
      </c>
      <c r="K25" s="4">
        <f t="shared" si="0"/>
        <v>56040.870743863605</v>
      </c>
      <c r="L25" s="4">
        <v>-52000</v>
      </c>
      <c r="M25" s="4">
        <f t="shared" si="4"/>
        <v>4040.8707438636047</v>
      </c>
      <c r="N25" s="42">
        <f t="shared" si="5"/>
        <v>0.37883151385236485</v>
      </c>
    </row>
    <row r="26" spans="1:15" s="31" customFormat="1" x14ac:dyDescent="0.25">
      <c r="A26" s="1"/>
      <c r="B26" s="31" t="s">
        <v>6</v>
      </c>
      <c r="C26" s="43">
        <f>SUM(C18:C25)</f>
        <v>117</v>
      </c>
      <c r="D26" s="43">
        <f t="shared" ref="D26:I26" si="6">SUM(D18:D25)</f>
        <v>94</v>
      </c>
      <c r="E26" s="43">
        <f t="shared" si="6"/>
        <v>211</v>
      </c>
      <c r="F26" s="43">
        <f t="shared" si="6"/>
        <v>164</v>
      </c>
      <c r="G26" s="43">
        <f t="shared" si="6"/>
        <v>118</v>
      </c>
      <c r="H26" s="43">
        <f t="shared" si="6"/>
        <v>282</v>
      </c>
      <c r="I26" s="43">
        <f t="shared" si="6"/>
        <v>246.5</v>
      </c>
      <c r="J26" s="16">
        <f>I26</f>
        <v>246.5</v>
      </c>
      <c r="K26" s="29">
        <f t="shared" si="0"/>
        <v>484704.3732758729</v>
      </c>
      <c r="L26" s="29">
        <f>SUM(L18:L25)</f>
        <v>-278666.67</v>
      </c>
      <c r="M26" s="4">
        <f t="shared" si="4"/>
        <v>206037.70327587292</v>
      </c>
      <c r="N26" s="42">
        <f>SUM(N18:N25)</f>
        <v>19.316028645854136</v>
      </c>
      <c r="O26" s="44">
        <f>ROUND(N26,1)</f>
        <v>19.3</v>
      </c>
    </row>
    <row r="27" spans="1:15" x14ac:dyDescent="0.25">
      <c r="B27" s="31"/>
      <c r="C27" s="43"/>
      <c r="D27" s="43"/>
      <c r="E27" s="43"/>
      <c r="F27" s="43"/>
      <c r="G27" s="43"/>
      <c r="H27" s="43"/>
      <c r="I27" s="43"/>
      <c r="J27" s="16"/>
      <c r="K27" s="4"/>
      <c r="M27" s="4"/>
      <c r="N27" s="42"/>
    </row>
    <row r="28" spans="1:15" x14ac:dyDescent="0.25">
      <c r="A28" s="40" t="s">
        <v>32</v>
      </c>
      <c r="B28" s="2" t="s">
        <v>32</v>
      </c>
      <c r="C28" s="41">
        <v>47</v>
      </c>
      <c r="D28" s="41">
        <v>0</v>
      </c>
      <c r="E28" s="41">
        <f>SUM(C28:D28)</f>
        <v>47</v>
      </c>
      <c r="F28" s="45">
        <v>46</v>
      </c>
      <c r="G28" s="45"/>
      <c r="H28" s="3">
        <f t="shared" ref="H28:H114" si="7">SUM(F28:G28)</f>
        <v>46</v>
      </c>
      <c r="I28" s="16">
        <f t="shared" si="3"/>
        <v>46.5</v>
      </c>
      <c r="K28" s="4">
        <f>I28*$B$135</f>
        <v>91435.104897882717</v>
      </c>
      <c r="L28" s="4">
        <v>-98000.01</v>
      </c>
      <c r="M28" s="4">
        <f t="shared" si="4"/>
        <v>-6564.9051021172781</v>
      </c>
      <c r="N28" s="42">
        <f t="shared" si="5"/>
        <v>-0.61545966099235072</v>
      </c>
    </row>
    <row r="29" spans="1:15" x14ac:dyDescent="0.25">
      <c r="B29" s="2" t="s">
        <v>33</v>
      </c>
      <c r="C29" s="41">
        <v>24</v>
      </c>
      <c r="D29" s="41">
        <v>0</v>
      </c>
      <c r="E29" s="41">
        <f t="shared" ref="E29:E31" si="8">SUM(C29:D29)</f>
        <v>24</v>
      </c>
      <c r="F29" s="45">
        <v>50</v>
      </c>
      <c r="G29" s="45"/>
      <c r="H29" s="3">
        <f t="shared" si="7"/>
        <v>50</v>
      </c>
      <c r="I29" s="16">
        <f t="shared" si="3"/>
        <v>37</v>
      </c>
      <c r="K29" s="4">
        <f>I29*$B$135</f>
        <v>72754.814649928187</v>
      </c>
      <c r="L29" s="4">
        <v>-37333.339999999997</v>
      </c>
      <c r="M29" s="4">
        <f t="shared" si="4"/>
        <v>35421.47464992819</v>
      </c>
      <c r="N29" s="42">
        <f t="shared" si="5"/>
        <v>3.3207622106925769</v>
      </c>
    </row>
    <row r="30" spans="1:15" x14ac:dyDescent="0.25">
      <c r="B30" s="2" t="s">
        <v>34</v>
      </c>
      <c r="C30" s="41">
        <v>22</v>
      </c>
      <c r="D30" s="41">
        <v>0</v>
      </c>
      <c r="E30" s="41">
        <f t="shared" si="8"/>
        <v>22</v>
      </c>
      <c r="F30" s="45">
        <v>32</v>
      </c>
      <c r="G30" s="45"/>
      <c r="H30" s="3">
        <f t="shared" si="7"/>
        <v>32</v>
      </c>
      <c r="I30" s="16">
        <f t="shared" si="3"/>
        <v>27</v>
      </c>
      <c r="K30" s="4">
        <f>I30*$B$135</f>
        <v>53091.351231028675</v>
      </c>
      <c r="L30" s="4">
        <v>-37333.339999999997</v>
      </c>
      <c r="M30" s="4">
        <f t="shared" si="4"/>
        <v>15758.011231028679</v>
      </c>
      <c r="N30" s="42">
        <f t="shared" si="5"/>
        <v>1.4773130912485977</v>
      </c>
    </row>
    <row r="31" spans="1:15" x14ac:dyDescent="0.25">
      <c r="A31" s="22"/>
      <c r="B31" s="2" t="s">
        <v>35</v>
      </c>
      <c r="C31" s="41">
        <v>31</v>
      </c>
      <c r="D31" s="41">
        <v>0</v>
      </c>
      <c r="E31" s="41">
        <f t="shared" si="8"/>
        <v>31</v>
      </c>
      <c r="F31" s="45">
        <v>60</v>
      </c>
      <c r="G31" s="45"/>
      <c r="H31" s="3">
        <f t="shared" si="7"/>
        <v>60</v>
      </c>
      <c r="I31" s="16">
        <f t="shared" si="3"/>
        <v>45.5</v>
      </c>
      <c r="K31" s="4">
        <f>I31*$B$135</f>
        <v>89468.758555992768</v>
      </c>
      <c r="L31" s="4">
        <v>-51333.34</v>
      </c>
      <c r="M31" s="4">
        <f t="shared" si="4"/>
        <v>38135.418555992772</v>
      </c>
      <c r="N31" s="42">
        <f t="shared" si="5"/>
        <v>3.5751943723760808</v>
      </c>
    </row>
    <row r="32" spans="1:15" s="31" customFormat="1" x14ac:dyDescent="0.25">
      <c r="A32" s="26"/>
      <c r="B32" s="31" t="s">
        <v>6</v>
      </c>
      <c r="C32" s="43">
        <f>SUM(C28:C31)</f>
        <v>124</v>
      </c>
      <c r="D32" s="43">
        <f t="shared" ref="D32:I32" si="9">SUM(D28:D31)</f>
        <v>0</v>
      </c>
      <c r="E32" s="43">
        <f t="shared" si="9"/>
        <v>124</v>
      </c>
      <c r="F32" s="43">
        <f t="shared" si="9"/>
        <v>188</v>
      </c>
      <c r="G32" s="43">
        <f t="shared" si="9"/>
        <v>0</v>
      </c>
      <c r="H32" s="43">
        <f t="shared" si="9"/>
        <v>188</v>
      </c>
      <c r="I32" s="43">
        <f t="shared" si="9"/>
        <v>156</v>
      </c>
      <c r="J32" s="16">
        <f>I32</f>
        <v>156</v>
      </c>
      <c r="K32" s="29">
        <f>I32*$B$135</f>
        <v>306750.02933483233</v>
      </c>
      <c r="L32" s="29">
        <f>SUM(L28:L31)</f>
        <v>-224000.02999999997</v>
      </c>
      <c r="M32" s="4">
        <f t="shared" si="4"/>
        <v>82749.999334832362</v>
      </c>
      <c r="N32" s="42">
        <f t="shared" si="5"/>
        <v>7.7578100133249048</v>
      </c>
      <c r="O32" s="44">
        <f>ROUND(N32,1)</f>
        <v>7.8</v>
      </c>
    </row>
    <row r="33" spans="1:17" x14ac:dyDescent="0.25">
      <c r="A33" s="22"/>
      <c r="B33" s="31"/>
      <c r="C33" s="43"/>
      <c r="D33" s="43"/>
      <c r="E33" s="43"/>
      <c r="F33" s="43"/>
      <c r="G33" s="43"/>
      <c r="H33" s="43"/>
      <c r="I33" s="43"/>
      <c r="J33" s="16"/>
      <c r="K33" s="4"/>
      <c r="M33" s="4"/>
      <c r="N33" s="42"/>
      <c r="O33" s="44"/>
    </row>
    <row r="34" spans="1:17" x14ac:dyDescent="0.25">
      <c r="A34" s="40" t="s">
        <v>36</v>
      </c>
      <c r="B34" s="2" t="s">
        <v>37</v>
      </c>
      <c r="C34" s="41">
        <v>6</v>
      </c>
      <c r="D34" s="41">
        <v>0</v>
      </c>
      <c r="E34" s="41">
        <v>6</v>
      </c>
      <c r="F34" s="45">
        <v>8</v>
      </c>
      <c r="G34" s="45"/>
      <c r="H34" s="3">
        <f t="shared" si="7"/>
        <v>8</v>
      </c>
      <c r="I34" s="16">
        <f t="shared" si="3"/>
        <v>7</v>
      </c>
      <c r="K34" s="4">
        <f>I34*$B$135</f>
        <v>13764.424393229656</v>
      </c>
      <c r="L34" s="4">
        <v>-4666.67</v>
      </c>
      <c r="M34" s="4">
        <f t="shared" si="4"/>
        <v>9097.7543932296558</v>
      </c>
      <c r="N34" s="42">
        <f t="shared" si="5"/>
        <v>0.85291420782959027</v>
      </c>
      <c r="O34" s="44"/>
    </row>
    <row r="35" spans="1:17" s="31" customFormat="1" x14ac:dyDescent="0.25">
      <c r="A35" s="1"/>
      <c r="B35" s="31" t="s">
        <v>6</v>
      </c>
      <c r="C35" s="43">
        <f>SUM(C34)</f>
        <v>6</v>
      </c>
      <c r="D35" s="43">
        <f t="shared" ref="D35:I35" si="10">SUM(D34)</f>
        <v>0</v>
      </c>
      <c r="E35" s="43">
        <f t="shared" si="10"/>
        <v>6</v>
      </c>
      <c r="F35" s="43">
        <f t="shared" si="10"/>
        <v>8</v>
      </c>
      <c r="G35" s="43">
        <f t="shared" si="10"/>
        <v>0</v>
      </c>
      <c r="H35" s="43">
        <f t="shared" si="10"/>
        <v>8</v>
      </c>
      <c r="I35" s="43">
        <f t="shared" si="10"/>
        <v>7</v>
      </c>
      <c r="J35" s="16">
        <f>I35</f>
        <v>7</v>
      </c>
      <c r="K35" s="29">
        <f>I35*$B$135</f>
        <v>13764.424393229656</v>
      </c>
      <c r="L35" s="29">
        <f>SUM(L34)</f>
        <v>-4666.67</v>
      </c>
      <c r="M35" s="4">
        <f t="shared" si="4"/>
        <v>9097.7543932296558</v>
      </c>
      <c r="N35" s="42">
        <f t="shared" si="5"/>
        <v>0.85291420782959027</v>
      </c>
      <c r="O35" s="44">
        <f t="shared" ref="O35:O53" si="11">ROUND(N35,1)</f>
        <v>0.9</v>
      </c>
    </row>
    <row r="36" spans="1:17" x14ac:dyDescent="0.25">
      <c r="B36" s="31"/>
      <c r="C36" s="43"/>
      <c r="D36" s="43"/>
      <c r="E36" s="43"/>
      <c r="F36" s="43"/>
      <c r="G36" s="43"/>
      <c r="H36" s="43"/>
      <c r="I36" s="43"/>
      <c r="J36" s="16"/>
      <c r="K36" s="4"/>
      <c r="M36" s="4"/>
      <c r="N36" s="42"/>
      <c r="O36" s="44"/>
    </row>
    <row r="37" spans="1:17" x14ac:dyDescent="0.25">
      <c r="A37" s="40" t="s">
        <v>38</v>
      </c>
      <c r="B37" s="2" t="s">
        <v>39</v>
      </c>
      <c r="C37" s="41">
        <v>18</v>
      </c>
      <c r="D37" s="41">
        <v>9</v>
      </c>
      <c r="E37" s="41">
        <f>SUM(C37:D37)</f>
        <v>27</v>
      </c>
      <c r="F37" s="45">
        <v>29</v>
      </c>
      <c r="G37" s="45">
        <v>16</v>
      </c>
      <c r="H37" s="3">
        <f>SUM(F37:G37)</f>
        <v>45</v>
      </c>
      <c r="I37" s="16">
        <f t="shared" si="3"/>
        <v>36</v>
      </c>
      <c r="K37" s="4">
        <f t="shared" ref="K37:K53" si="12">I37*$B$135</f>
        <v>70788.468308038238</v>
      </c>
      <c r="L37" s="4">
        <v>-60000</v>
      </c>
      <c r="M37" s="4">
        <f t="shared" si="4"/>
        <v>10788.468308038238</v>
      </c>
      <c r="N37" s="42">
        <f t="shared" si="5"/>
        <v>1.0114185878102762</v>
      </c>
      <c r="O37" s="44"/>
    </row>
    <row r="38" spans="1:17" x14ac:dyDescent="0.25">
      <c r="B38" s="2" t="s">
        <v>40</v>
      </c>
      <c r="C38" s="41">
        <v>0</v>
      </c>
      <c r="D38" s="41"/>
      <c r="E38" s="41">
        <f t="shared" ref="E38:E52" si="13">SUM(C38:D38)</f>
        <v>0</v>
      </c>
      <c r="F38" s="45">
        <v>5</v>
      </c>
      <c r="G38" s="45"/>
      <c r="H38" s="3">
        <f t="shared" ref="H38:H52" si="14">SUM(F38:G38)</f>
        <v>5</v>
      </c>
      <c r="I38" s="16">
        <f t="shared" si="3"/>
        <v>2.5</v>
      </c>
      <c r="K38" s="4">
        <f t="shared" si="12"/>
        <v>4915.8658547248779</v>
      </c>
      <c r="L38" s="4">
        <v>-14000</v>
      </c>
      <c r="M38" s="4">
        <f t="shared" si="4"/>
        <v>-9084.1341452751221</v>
      </c>
      <c r="N38" s="42">
        <f t="shared" si="5"/>
        <v>-0.85163730998288334</v>
      </c>
      <c r="O38" s="44"/>
    </row>
    <row r="39" spans="1:17" x14ac:dyDescent="0.25">
      <c r="B39" s="2" t="s">
        <v>41</v>
      </c>
      <c r="C39" s="41">
        <v>11</v>
      </c>
      <c r="D39" s="41">
        <v>10</v>
      </c>
      <c r="E39" s="41">
        <f t="shared" si="13"/>
        <v>21</v>
      </c>
      <c r="F39" s="45">
        <v>12</v>
      </c>
      <c r="G39" s="45">
        <v>19</v>
      </c>
      <c r="H39" s="3">
        <f t="shared" si="14"/>
        <v>31</v>
      </c>
      <c r="I39" s="16">
        <f t="shared" si="3"/>
        <v>26</v>
      </c>
      <c r="K39" s="4">
        <f t="shared" si="12"/>
        <v>51125.004889138727</v>
      </c>
      <c r="L39" s="4">
        <v>-56000</v>
      </c>
      <c r="M39" s="4">
        <f t="shared" si="4"/>
        <v>-4874.9951108612731</v>
      </c>
      <c r="N39" s="42">
        <f t="shared" si="5"/>
        <v>-0.45703064882116662</v>
      </c>
      <c r="O39" s="44"/>
    </row>
    <row r="40" spans="1:17" x14ac:dyDescent="0.25">
      <c r="B40" s="2" t="s">
        <v>42</v>
      </c>
      <c r="C40" s="41">
        <v>15</v>
      </c>
      <c r="D40" s="41">
        <v>9</v>
      </c>
      <c r="E40" s="41">
        <f t="shared" si="13"/>
        <v>24</v>
      </c>
      <c r="F40" s="45">
        <v>14</v>
      </c>
      <c r="G40" s="45">
        <v>17</v>
      </c>
      <c r="H40" s="3">
        <f t="shared" si="14"/>
        <v>31</v>
      </c>
      <c r="I40" s="16">
        <f t="shared" si="3"/>
        <v>27.5</v>
      </c>
      <c r="K40" s="4">
        <f t="shared" si="12"/>
        <v>54074.524401973649</v>
      </c>
      <c r="L40" s="4">
        <v>-52666.67</v>
      </c>
      <c r="M40" s="4">
        <f t="shared" si="4"/>
        <v>1407.854401973651</v>
      </c>
      <c r="N40" s="42">
        <f t="shared" si="5"/>
        <v>0.13198630893930824</v>
      </c>
      <c r="O40" s="44"/>
    </row>
    <row r="41" spans="1:17" ht="13.2" x14ac:dyDescent="0.25">
      <c r="B41" s="2" t="s">
        <v>43</v>
      </c>
      <c r="C41" s="41">
        <v>3</v>
      </c>
      <c r="D41" s="41">
        <v>2</v>
      </c>
      <c r="E41" s="41">
        <f t="shared" si="13"/>
        <v>5</v>
      </c>
      <c r="F41" s="45">
        <v>6</v>
      </c>
      <c r="G41" s="45">
        <v>2</v>
      </c>
      <c r="H41" s="3">
        <f t="shared" si="14"/>
        <v>8</v>
      </c>
      <c r="I41" s="16">
        <f t="shared" si="3"/>
        <v>6.5</v>
      </c>
      <c r="K41" s="4">
        <f t="shared" si="12"/>
        <v>12781.251222284682</v>
      </c>
      <c r="L41" s="4">
        <v>-4666.67</v>
      </c>
      <c r="M41" s="4">
        <f t="shared" si="4"/>
        <v>8114.5812222846816</v>
      </c>
      <c r="N41" s="42">
        <f t="shared" si="5"/>
        <v>0.76074175185739146</v>
      </c>
      <c r="O41" s="44"/>
      <c r="Q41" s="71"/>
    </row>
    <row r="42" spans="1:17" ht="13.2" x14ac:dyDescent="0.25">
      <c r="A42" s="22"/>
      <c r="B42" s="2" t="s">
        <v>44</v>
      </c>
      <c r="C42" s="41">
        <v>1</v>
      </c>
      <c r="D42" s="41"/>
      <c r="E42" s="41">
        <f t="shared" si="13"/>
        <v>1</v>
      </c>
      <c r="F42" s="45">
        <v>5</v>
      </c>
      <c r="G42" s="45"/>
      <c r="H42" s="3">
        <f t="shared" si="14"/>
        <v>5</v>
      </c>
      <c r="I42" s="16">
        <f t="shared" si="3"/>
        <v>3</v>
      </c>
      <c r="K42" s="4">
        <f t="shared" si="12"/>
        <v>5899.0390256698529</v>
      </c>
      <c r="L42" s="4">
        <v>0</v>
      </c>
      <c r="M42" s="4">
        <f t="shared" si="4"/>
        <v>5899.0390256698529</v>
      </c>
      <c r="N42" s="42">
        <f t="shared" si="5"/>
        <v>0.55303473583319374</v>
      </c>
      <c r="O42" s="44"/>
      <c r="Q42" s="71"/>
    </row>
    <row r="43" spans="1:17" ht="13.2" x14ac:dyDescent="0.25">
      <c r="B43" s="2" t="s">
        <v>45</v>
      </c>
      <c r="C43" s="41">
        <v>19</v>
      </c>
      <c r="D43" s="41">
        <v>9</v>
      </c>
      <c r="E43" s="41">
        <f t="shared" si="13"/>
        <v>28</v>
      </c>
      <c r="F43" s="45">
        <v>36</v>
      </c>
      <c r="G43" s="45">
        <v>13</v>
      </c>
      <c r="H43" s="3">
        <f t="shared" si="14"/>
        <v>49</v>
      </c>
      <c r="I43" s="16">
        <f t="shared" si="3"/>
        <v>38.5</v>
      </c>
      <c r="K43" s="4">
        <f t="shared" si="12"/>
        <v>75704.334162763116</v>
      </c>
      <c r="L43" s="4">
        <v>-27333.34</v>
      </c>
      <c r="M43" s="4">
        <f t="shared" si="4"/>
        <v>48370.99416276312</v>
      </c>
      <c r="N43" s="42">
        <f t="shared" si="5"/>
        <v>4.534779285640516</v>
      </c>
      <c r="O43" s="44"/>
      <c r="Q43" s="71"/>
    </row>
    <row r="44" spans="1:17" ht="13.2" x14ac:dyDescent="0.25">
      <c r="B44" s="2" t="s">
        <v>46</v>
      </c>
      <c r="C44" s="41">
        <v>0</v>
      </c>
      <c r="D44" s="41"/>
      <c r="E44" s="41">
        <f t="shared" si="13"/>
        <v>0</v>
      </c>
      <c r="F44" s="45">
        <v>0</v>
      </c>
      <c r="G44" s="45"/>
      <c r="H44" s="3">
        <f t="shared" si="14"/>
        <v>0</v>
      </c>
      <c r="I44" s="16">
        <f t="shared" si="3"/>
        <v>0</v>
      </c>
      <c r="K44" s="4">
        <f t="shared" si="12"/>
        <v>0</v>
      </c>
      <c r="M44" s="4">
        <f t="shared" si="4"/>
        <v>0</v>
      </c>
      <c r="N44" s="42">
        <f t="shared" si="5"/>
        <v>0</v>
      </c>
      <c r="O44" s="44"/>
      <c r="Q44" s="71"/>
    </row>
    <row r="45" spans="1:17" ht="13.2" x14ac:dyDescent="0.25">
      <c r="A45" s="22"/>
      <c r="B45" s="2" t="s">
        <v>47</v>
      </c>
      <c r="C45" s="41">
        <v>6</v>
      </c>
      <c r="D45" s="41">
        <v>13</v>
      </c>
      <c r="E45" s="41">
        <f t="shared" si="13"/>
        <v>19</v>
      </c>
      <c r="F45" s="45">
        <v>11</v>
      </c>
      <c r="G45" s="45">
        <v>16</v>
      </c>
      <c r="H45" s="3">
        <f t="shared" si="14"/>
        <v>27</v>
      </c>
      <c r="I45" s="16">
        <f t="shared" si="3"/>
        <v>23</v>
      </c>
      <c r="K45" s="4">
        <f t="shared" si="12"/>
        <v>45225.965863468875</v>
      </c>
      <c r="L45" s="4">
        <v>-40000</v>
      </c>
      <c r="M45" s="4">
        <f t="shared" si="4"/>
        <v>5225.9658634688749</v>
      </c>
      <c r="N45" s="42">
        <f t="shared" si="5"/>
        <v>0.48993414659578621</v>
      </c>
      <c r="O45" s="44"/>
      <c r="Q45" s="71"/>
    </row>
    <row r="46" spans="1:17" ht="13.2" x14ac:dyDescent="0.25">
      <c r="B46" s="2" t="s">
        <v>48</v>
      </c>
      <c r="C46" s="41">
        <v>9</v>
      </c>
      <c r="D46" s="41">
        <v>9</v>
      </c>
      <c r="E46" s="41">
        <f t="shared" si="13"/>
        <v>18</v>
      </c>
      <c r="F46" s="45">
        <v>14</v>
      </c>
      <c r="G46" s="45">
        <v>12</v>
      </c>
      <c r="H46" s="3">
        <f t="shared" si="14"/>
        <v>26</v>
      </c>
      <c r="I46" s="16">
        <f t="shared" si="3"/>
        <v>22</v>
      </c>
      <c r="K46" s="4">
        <f t="shared" si="12"/>
        <v>43259.619521578919</v>
      </c>
      <c r="L46" s="4">
        <v>-9333.34</v>
      </c>
      <c r="M46" s="4">
        <f t="shared" si="4"/>
        <v>33926.279521578923</v>
      </c>
      <c r="N46" s="42">
        <f t="shared" si="5"/>
        <v>3.1805877112143643</v>
      </c>
      <c r="O46" s="44"/>
      <c r="Q46" s="71"/>
    </row>
    <row r="47" spans="1:17" ht="13.2" x14ac:dyDescent="0.25">
      <c r="B47" s="2" t="s">
        <v>49</v>
      </c>
      <c r="C47" s="41">
        <v>10</v>
      </c>
      <c r="D47" s="41"/>
      <c r="E47" s="41">
        <f t="shared" si="13"/>
        <v>10</v>
      </c>
      <c r="F47" s="45">
        <v>10</v>
      </c>
      <c r="G47" s="45"/>
      <c r="H47" s="3">
        <f t="shared" si="14"/>
        <v>10</v>
      </c>
      <c r="I47" s="16">
        <f t="shared" si="3"/>
        <v>10</v>
      </c>
      <c r="K47" s="4">
        <f t="shared" si="12"/>
        <v>19663.463418899511</v>
      </c>
      <c r="L47" s="4">
        <v>-4666.67</v>
      </c>
      <c r="M47" s="4">
        <f t="shared" si="4"/>
        <v>14996.793418899511</v>
      </c>
      <c r="N47" s="42">
        <f t="shared" si="5"/>
        <v>1.4059489436627843</v>
      </c>
      <c r="O47" s="44"/>
      <c r="Q47" s="71"/>
    </row>
    <row r="48" spans="1:17" ht="13.95" customHeight="1" x14ac:dyDescent="0.25">
      <c r="B48" s="2" t="s">
        <v>50</v>
      </c>
      <c r="C48" s="41">
        <v>8</v>
      </c>
      <c r="D48" s="41"/>
      <c r="E48" s="41">
        <f t="shared" si="13"/>
        <v>8</v>
      </c>
      <c r="F48" s="45">
        <v>16</v>
      </c>
      <c r="G48" s="45"/>
      <c r="H48" s="3">
        <f t="shared" si="14"/>
        <v>16</v>
      </c>
      <c r="I48" s="16">
        <f t="shared" si="3"/>
        <v>12</v>
      </c>
      <c r="K48" s="4">
        <f t="shared" si="12"/>
        <v>23596.156102679412</v>
      </c>
      <c r="L48" s="4">
        <v>0</v>
      </c>
      <c r="M48" s="4">
        <f t="shared" si="4"/>
        <v>23596.156102679412</v>
      </c>
      <c r="N48" s="42">
        <f t="shared" si="5"/>
        <v>2.2121389433327749</v>
      </c>
      <c r="O48" s="44"/>
      <c r="Q48" s="71"/>
    </row>
    <row r="49" spans="1:18" s="7" customFormat="1" ht="13.95" customHeight="1" x14ac:dyDescent="0.25">
      <c r="B49" s="7" t="s">
        <v>51</v>
      </c>
      <c r="C49" s="41">
        <v>34</v>
      </c>
      <c r="D49" s="41">
        <v>40</v>
      </c>
      <c r="E49" s="41">
        <f t="shared" si="13"/>
        <v>74</v>
      </c>
      <c r="F49" s="45">
        <f>25+21</f>
        <v>46</v>
      </c>
      <c r="G49" s="45">
        <v>53</v>
      </c>
      <c r="H49" s="3">
        <f t="shared" si="14"/>
        <v>99</v>
      </c>
      <c r="I49" s="46">
        <f t="shared" si="3"/>
        <v>86.5</v>
      </c>
      <c r="J49" s="45"/>
      <c r="K49" s="47">
        <f t="shared" si="12"/>
        <v>170088.95857348075</v>
      </c>
      <c r="L49" s="47">
        <v>-156000</v>
      </c>
      <c r="M49" s="47">
        <f t="shared" si="4"/>
        <v>14088.958573480748</v>
      </c>
      <c r="N49" s="48">
        <f t="shared" si="5"/>
        <v>1.3208394535014909</v>
      </c>
      <c r="O49" s="49"/>
    </row>
    <row r="50" spans="1:18" ht="13.95" customHeight="1" x14ac:dyDescent="0.25">
      <c r="B50" s="2" t="s">
        <v>52</v>
      </c>
      <c r="C50" s="41">
        <v>20</v>
      </c>
      <c r="D50" s="41"/>
      <c r="E50" s="41">
        <f t="shared" si="13"/>
        <v>20</v>
      </c>
      <c r="F50" s="45">
        <v>25</v>
      </c>
      <c r="G50" s="45"/>
      <c r="H50" s="3">
        <f t="shared" si="14"/>
        <v>25</v>
      </c>
      <c r="I50" s="16">
        <f t="shared" si="3"/>
        <v>22.5</v>
      </c>
      <c r="J50" s="16"/>
      <c r="K50" s="4">
        <f t="shared" si="12"/>
        <v>44242.792692523893</v>
      </c>
      <c r="L50" s="4">
        <v>-21000</v>
      </c>
      <c r="M50" s="4">
        <f t="shared" si="4"/>
        <v>23242.792692523893</v>
      </c>
      <c r="N50" s="42">
        <f t="shared" si="5"/>
        <v>2.1790111339831357</v>
      </c>
      <c r="O50" s="44"/>
    </row>
    <row r="51" spans="1:18" ht="13.95" customHeight="1" x14ac:dyDescent="0.25">
      <c r="B51" s="2" t="s">
        <v>53</v>
      </c>
      <c r="C51" s="41">
        <v>6</v>
      </c>
      <c r="D51" s="41">
        <v>1</v>
      </c>
      <c r="E51" s="41">
        <f t="shared" si="13"/>
        <v>7</v>
      </c>
      <c r="F51" s="45">
        <v>8</v>
      </c>
      <c r="G51" s="45">
        <v>2</v>
      </c>
      <c r="H51" s="3">
        <f t="shared" si="14"/>
        <v>10</v>
      </c>
      <c r="I51" s="16">
        <f t="shared" si="3"/>
        <v>8.5</v>
      </c>
      <c r="K51" s="4">
        <f t="shared" si="12"/>
        <v>16713.943906064582</v>
      </c>
      <c r="L51" s="4">
        <v>-2333.33</v>
      </c>
      <c r="M51" s="4">
        <f t="shared" si="4"/>
        <v>14380.613906064582</v>
      </c>
      <c r="N51" s="42">
        <f t="shared" si="5"/>
        <v>1.3481821323866381</v>
      </c>
      <c r="O51" s="44"/>
    </row>
    <row r="52" spans="1:18" ht="13.95" customHeight="1" x14ac:dyDescent="0.25">
      <c r="B52" s="2" t="s">
        <v>54</v>
      </c>
      <c r="C52" s="41">
        <v>17</v>
      </c>
      <c r="D52" s="41">
        <v>2</v>
      </c>
      <c r="E52" s="41">
        <f t="shared" si="13"/>
        <v>19</v>
      </c>
      <c r="F52" s="45">
        <v>29</v>
      </c>
      <c r="G52" s="45">
        <v>6</v>
      </c>
      <c r="H52" s="3">
        <f t="shared" si="14"/>
        <v>35</v>
      </c>
      <c r="I52" s="16">
        <f t="shared" si="3"/>
        <v>27</v>
      </c>
      <c r="K52" s="4">
        <f t="shared" si="12"/>
        <v>53091.351231028675</v>
      </c>
      <c r="L52" s="4">
        <v>-22666.67</v>
      </c>
      <c r="M52" s="4">
        <f t="shared" si="4"/>
        <v>30424.681231028677</v>
      </c>
      <c r="N52" s="42">
        <f t="shared" si="5"/>
        <v>2.8523129740611339</v>
      </c>
      <c r="O52" s="44"/>
    </row>
    <row r="53" spans="1:18" s="31" customFormat="1" ht="13.95" customHeight="1" x14ac:dyDescent="0.25">
      <c r="A53" s="1"/>
      <c r="B53" s="31" t="s">
        <v>6</v>
      </c>
      <c r="C53" s="43">
        <f>SUM(C37:C52)</f>
        <v>177</v>
      </c>
      <c r="D53" s="43">
        <f t="shared" ref="D53:I53" si="15">SUM(D37:D52)</f>
        <v>104</v>
      </c>
      <c r="E53" s="43">
        <f t="shared" si="15"/>
        <v>281</v>
      </c>
      <c r="F53" s="43">
        <f t="shared" si="15"/>
        <v>266</v>
      </c>
      <c r="G53" s="43">
        <f t="shared" si="15"/>
        <v>156</v>
      </c>
      <c r="H53" s="43">
        <f t="shared" si="15"/>
        <v>422</v>
      </c>
      <c r="I53" s="43">
        <f t="shared" si="15"/>
        <v>351.5</v>
      </c>
      <c r="J53" s="16">
        <f>I53</f>
        <v>351.5</v>
      </c>
      <c r="K53" s="29">
        <f t="shared" si="12"/>
        <v>691170.7391743178</v>
      </c>
      <c r="L53" s="29">
        <f>SUM(L37:L52)</f>
        <v>-470666.69</v>
      </c>
      <c r="M53" s="4">
        <f t="shared" si="4"/>
        <v>220504.0491743178</v>
      </c>
      <c r="N53" s="42">
        <f t="shared" si="5"/>
        <v>20.672248150014745</v>
      </c>
      <c r="O53" s="44">
        <f t="shared" si="11"/>
        <v>20.7</v>
      </c>
    </row>
    <row r="54" spans="1:18" ht="13.95" customHeight="1" x14ac:dyDescent="0.25">
      <c r="B54" s="31"/>
      <c r="C54" s="43"/>
      <c r="D54" s="43"/>
      <c r="E54" s="43"/>
      <c r="F54" s="43"/>
      <c r="G54" s="43"/>
      <c r="H54" s="43"/>
      <c r="I54" s="43"/>
      <c r="J54" s="16"/>
      <c r="K54" s="4"/>
      <c r="M54" s="4"/>
      <c r="N54" s="42"/>
      <c r="O54" s="44"/>
    </row>
    <row r="55" spans="1:18" ht="13.95" customHeight="1" x14ac:dyDescent="0.25">
      <c r="A55" s="40" t="s">
        <v>55</v>
      </c>
      <c r="B55" s="50" t="s">
        <v>56</v>
      </c>
      <c r="C55" s="41"/>
      <c r="D55" s="41"/>
      <c r="E55" s="41"/>
      <c r="F55" s="45"/>
      <c r="G55" s="45"/>
      <c r="H55" s="3"/>
      <c r="I55" s="16"/>
      <c r="K55" s="4">
        <f>I55*$B$135</f>
        <v>0</v>
      </c>
      <c r="M55" s="4">
        <f t="shared" si="4"/>
        <v>0</v>
      </c>
      <c r="N55" s="42">
        <f t="shared" si="5"/>
        <v>0</v>
      </c>
      <c r="O55" s="44"/>
    </row>
    <row r="56" spans="1:18" ht="13.95" customHeight="1" x14ac:dyDescent="0.25">
      <c r="B56" s="51" t="s">
        <v>57</v>
      </c>
      <c r="C56" s="41">
        <v>4</v>
      </c>
      <c r="D56" s="41">
        <v>4</v>
      </c>
      <c r="E56" s="41">
        <v>8</v>
      </c>
      <c r="F56" s="45">
        <v>4</v>
      </c>
      <c r="G56" s="45">
        <v>5</v>
      </c>
      <c r="H56" s="3">
        <f t="shared" si="7"/>
        <v>9</v>
      </c>
      <c r="I56" s="16">
        <f t="shared" si="3"/>
        <v>8.5</v>
      </c>
      <c r="K56" s="4">
        <f>I56*$B$135</f>
        <v>16713.943906064582</v>
      </c>
      <c r="L56" s="4">
        <v>-68666.67</v>
      </c>
      <c r="M56" s="4">
        <f t="shared" si="4"/>
        <v>-51952.726093935416</v>
      </c>
      <c r="N56" s="42">
        <f t="shared" si="5"/>
        <v>-4.8705665492543986</v>
      </c>
      <c r="O56" s="44"/>
    </row>
    <row r="57" spans="1:18" s="31" customFormat="1" ht="13.95" customHeight="1" x14ac:dyDescent="0.25">
      <c r="A57" s="1"/>
      <c r="B57" s="52" t="s">
        <v>6</v>
      </c>
      <c r="C57" s="43">
        <f t="shared" ref="C57:I57" si="16">SUM(C56:C56)</f>
        <v>4</v>
      </c>
      <c r="D57" s="43">
        <f t="shared" si="16"/>
        <v>4</v>
      </c>
      <c r="E57" s="43">
        <f t="shared" si="16"/>
        <v>8</v>
      </c>
      <c r="F57" s="43">
        <f t="shared" si="16"/>
        <v>4</v>
      </c>
      <c r="G57" s="43">
        <f t="shared" si="16"/>
        <v>5</v>
      </c>
      <c r="H57" s="43">
        <f t="shared" si="16"/>
        <v>9</v>
      </c>
      <c r="I57" s="43">
        <f t="shared" si="16"/>
        <v>8.5</v>
      </c>
      <c r="J57" s="16">
        <f>I57</f>
        <v>8.5</v>
      </c>
      <c r="K57" s="29">
        <f>I57*$B$135</f>
        <v>16713.943906064582</v>
      </c>
      <c r="L57" s="29">
        <f>SUM(L55:L56)</f>
        <v>-68666.67</v>
      </c>
      <c r="M57" s="4">
        <f t="shared" si="4"/>
        <v>-51952.726093935416</v>
      </c>
      <c r="N57" s="42">
        <f t="shared" si="5"/>
        <v>-4.8705665492543986</v>
      </c>
      <c r="O57" s="44">
        <f>ROUND(N57,1)</f>
        <v>-4.9000000000000004</v>
      </c>
    </row>
    <row r="58" spans="1:18" ht="13.95" customHeight="1" x14ac:dyDescent="0.25">
      <c r="B58" s="52"/>
      <c r="C58" s="43"/>
      <c r="D58" s="43"/>
      <c r="E58" s="43"/>
      <c r="F58" s="43"/>
      <c r="G58" s="43"/>
      <c r="H58" s="43"/>
      <c r="I58" s="43"/>
      <c r="J58" s="16"/>
      <c r="K58" s="4"/>
      <c r="M58" s="4"/>
      <c r="N58" s="42"/>
      <c r="O58" s="44"/>
    </row>
    <row r="59" spans="1:18" s="21" customFormat="1" ht="13.95" customHeight="1" x14ac:dyDescent="0.25">
      <c r="A59" s="40" t="s">
        <v>58</v>
      </c>
      <c r="B59" s="51" t="s">
        <v>59</v>
      </c>
      <c r="C59" s="41">
        <v>14</v>
      </c>
      <c r="D59" s="41">
        <v>0</v>
      </c>
      <c r="E59" s="41">
        <v>14</v>
      </c>
      <c r="F59" s="45">
        <v>19</v>
      </c>
      <c r="G59" s="45"/>
      <c r="H59" s="3">
        <f t="shared" si="7"/>
        <v>19</v>
      </c>
      <c r="I59" s="16">
        <f t="shared" si="3"/>
        <v>16.5</v>
      </c>
      <c r="J59" s="3"/>
      <c r="K59" s="4">
        <f>I59*$B$135</f>
        <v>32444.71464118419</v>
      </c>
      <c r="L59" s="4">
        <v>0</v>
      </c>
      <c r="M59" s="4">
        <f t="shared" si="4"/>
        <v>32444.71464118419</v>
      </c>
      <c r="N59" s="42">
        <f t="shared" si="5"/>
        <v>3.0416910470825655</v>
      </c>
      <c r="O59" s="44"/>
      <c r="P59" s="2"/>
      <c r="Q59" s="2"/>
      <c r="R59" s="2"/>
    </row>
    <row r="60" spans="1:18" ht="13.95" customHeight="1" x14ac:dyDescent="0.25">
      <c r="B60" s="2" t="s">
        <v>60</v>
      </c>
      <c r="C60" s="41">
        <v>19</v>
      </c>
      <c r="D60" s="41">
        <v>0</v>
      </c>
      <c r="E60" s="41">
        <v>19</v>
      </c>
      <c r="F60" s="45">
        <v>32</v>
      </c>
      <c r="G60" s="45"/>
      <c r="H60" s="3">
        <f t="shared" si="7"/>
        <v>32</v>
      </c>
      <c r="I60" s="16">
        <f t="shared" si="3"/>
        <v>25.5</v>
      </c>
      <c r="K60" s="4">
        <f>I60*$B$135</f>
        <v>50141.831718193753</v>
      </c>
      <c r="L60" s="4">
        <v>-4666.67</v>
      </c>
      <c r="M60" s="4">
        <f t="shared" si="4"/>
        <v>45475.161718193754</v>
      </c>
      <c r="N60" s="42">
        <f t="shared" si="5"/>
        <v>4.2632950788009527</v>
      </c>
      <c r="O60" s="44"/>
    </row>
    <row r="61" spans="1:18" ht="13.95" customHeight="1" x14ac:dyDescent="0.25">
      <c r="B61" s="2" t="s">
        <v>61</v>
      </c>
      <c r="C61" s="41">
        <v>0</v>
      </c>
      <c r="D61" s="41">
        <v>29</v>
      </c>
      <c r="E61" s="41">
        <v>29</v>
      </c>
      <c r="F61" s="45"/>
      <c r="G61" s="45">
        <f>SUM(33,6,1,5)</f>
        <v>45</v>
      </c>
      <c r="H61" s="3">
        <f t="shared" si="7"/>
        <v>45</v>
      </c>
      <c r="I61" s="16">
        <f t="shared" si="3"/>
        <v>37</v>
      </c>
      <c r="K61" s="4">
        <f>I61*$B$135</f>
        <v>72754.814649928187</v>
      </c>
      <c r="L61" s="4">
        <v>-102000</v>
      </c>
      <c r="M61" s="4">
        <f t="shared" si="4"/>
        <v>-29245.185350071813</v>
      </c>
      <c r="N61" s="42">
        <f t="shared" si="5"/>
        <v>-2.7417352697769606</v>
      </c>
      <c r="O61" s="44"/>
    </row>
    <row r="62" spans="1:18" s="31" customFormat="1" ht="13.95" customHeight="1" x14ac:dyDescent="0.25">
      <c r="A62" s="1"/>
      <c r="B62" s="31" t="s">
        <v>6</v>
      </c>
      <c r="C62" s="43">
        <f>SUM(C59:C61)</f>
        <v>33</v>
      </c>
      <c r="D62" s="43">
        <f t="shared" ref="D62:I62" si="17">SUM(D59:D61)</f>
        <v>29</v>
      </c>
      <c r="E62" s="43">
        <f t="shared" si="17"/>
        <v>62</v>
      </c>
      <c r="F62" s="43">
        <f t="shared" si="17"/>
        <v>51</v>
      </c>
      <c r="G62" s="43">
        <f t="shared" si="17"/>
        <v>45</v>
      </c>
      <c r="H62" s="43">
        <f t="shared" si="17"/>
        <v>96</v>
      </c>
      <c r="I62" s="43">
        <f t="shared" si="17"/>
        <v>79</v>
      </c>
      <c r="J62" s="16">
        <f>I62</f>
        <v>79</v>
      </c>
      <c r="K62" s="29">
        <f>I62*$B$135</f>
        <v>155341.36100930613</v>
      </c>
      <c r="L62" s="29">
        <f>SUM(L59:L61)</f>
        <v>-106666.67</v>
      </c>
      <c r="M62" s="4">
        <f t="shared" si="4"/>
        <v>48674.691009306131</v>
      </c>
      <c r="N62" s="42">
        <f t="shared" si="5"/>
        <v>4.5632508561065572</v>
      </c>
      <c r="O62" s="44">
        <f>ROUND(N62,1)</f>
        <v>4.5999999999999996</v>
      </c>
    </row>
    <row r="63" spans="1:18" ht="13.95" customHeight="1" x14ac:dyDescent="0.25">
      <c r="B63" s="31"/>
      <c r="C63" s="43"/>
      <c r="D63" s="43"/>
      <c r="E63" s="43"/>
      <c r="F63" s="43"/>
      <c r="G63" s="43"/>
      <c r="H63" s="43"/>
      <c r="I63" s="43"/>
      <c r="J63" s="16"/>
      <c r="K63" s="4"/>
      <c r="M63" s="4"/>
      <c r="N63" s="42"/>
      <c r="O63" s="44"/>
    </row>
    <row r="64" spans="1:18" ht="13.95" customHeight="1" x14ac:dyDescent="0.25">
      <c r="A64" s="40" t="s">
        <v>62</v>
      </c>
      <c r="B64" s="2" t="s">
        <v>63</v>
      </c>
      <c r="C64" s="41">
        <v>46</v>
      </c>
      <c r="D64" s="41">
        <v>20</v>
      </c>
      <c r="E64" s="41">
        <v>66</v>
      </c>
      <c r="F64" s="45">
        <v>67</v>
      </c>
      <c r="G64" s="45">
        <v>37</v>
      </c>
      <c r="H64" s="3">
        <f t="shared" si="7"/>
        <v>104</v>
      </c>
      <c r="I64" s="16">
        <f t="shared" si="3"/>
        <v>85</v>
      </c>
      <c r="K64" s="4">
        <f>I64*$B$135</f>
        <v>167139.43906064582</v>
      </c>
      <c r="L64" s="4">
        <v>-78666.67</v>
      </c>
      <c r="M64" s="4">
        <f t="shared" si="4"/>
        <v>88472.76906064582</v>
      </c>
      <c r="N64" s="42">
        <f t="shared" si="5"/>
        <v>8.294319507460699</v>
      </c>
      <c r="O64" s="44"/>
    </row>
    <row r="65" spans="1:18" ht="13.95" customHeight="1" x14ac:dyDescent="0.25">
      <c r="B65" s="2" t="s">
        <v>64</v>
      </c>
      <c r="C65" s="41">
        <v>52</v>
      </c>
      <c r="D65" s="41">
        <v>68</v>
      </c>
      <c r="E65" s="41">
        <v>120</v>
      </c>
      <c r="F65" s="45">
        <v>76</v>
      </c>
      <c r="G65" s="45">
        <v>93</v>
      </c>
      <c r="H65" s="3">
        <f t="shared" si="7"/>
        <v>169</v>
      </c>
      <c r="I65" s="16">
        <f t="shared" si="3"/>
        <v>144.5</v>
      </c>
      <c r="K65" s="4">
        <f>I65*$B$135</f>
        <v>284137.04640309792</v>
      </c>
      <c r="L65" s="4">
        <v>-165333.34</v>
      </c>
      <c r="M65" s="4">
        <f t="shared" si="4"/>
        <v>118803.70640309792</v>
      </c>
      <c r="N65" s="42">
        <f t="shared" si="5"/>
        <v>11.137843994714181</v>
      </c>
      <c r="O65" s="44"/>
    </row>
    <row r="66" spans="1:18" ht="13.95" customHeight="1" x14ac:dyDescent="0.25">
      <c r="A66" s="22"/>
      <c r="B66" s="50" t="s">
        <v>65</v>
      </c>
      <c r="C66" s="41">
        <v>54</v>
      </c>
      <c r="D66" s="41">
        <v>40</v>
      </c>
      <c r="E66" s="41">
        <v>94</v>
      </c>
      <c r="F66" s="45">
        <v>72</v>
      </c>
      <c r="G66" s="45">
        <v>70</v>
      </c>
      <c r="H66" s="3">
        <f t="shared" si="7"/>
        <v>142</v>
      </c>
      <c r="I66" s="16">
        <f t="shared" si="3"/>
        <v>118</v>
      </c>
      <c r="K66" s="4">
        <f>I66*$B$135</f>
        <v>232028.86834301421</v>
      </c>
      <c r="L66" s="4">
        <v>-142666.67000000001</v>
      </c>
      <c r="M66" s="4">
        <f t="shared" si="4"/>
        <v>89362.198343014199</v>
      </c>
      <c r="N66" s="42">
        <f t="shared" si="5"/>
        <v>8.3777034766252445</v>
      </c>
      <c r="O66" s="44"/>
    </row>
    <row r="67" spans="1:18" s="31" customFormat="1" ht="13.95" customHeight="1" x14ac:dyDescent="0.25">
      <c r="A67" s="1"/>
      <c r="B67" s="31" t="s">
        <v>6</v>
      </c>
      <c r="C67" s="43">
        <f t="shared" ref="C67:I67" si="18">SUM(C64:C66)</f>
        <v>152</v>
      </c>
      <c r="D67" s="43">
        <f t="shared" si="18"/>
        <v>128</v>
      </c>
      <c r="E67" s="43">
        <f t="shared" si="18"/>
        <v>280</v>
      </c>
      <c r="F67" s="43">
        <f t="shared" si="18"/>
        <v>215</v>
      </c>
      <c r="G67" s="43">
        <f t="shared" si="18"/>
        <v>200</v>
      </c>
      <c r="H67" s="43">
        <f t="shared" si="18"/>
        <v>415</v>
      </c>
      <c r="I67" s="43">
        <f t="shared" si="18"/>
        <v>347.5</v>
      </c>
      <c r="J67" s="16">
        <f>I67</f>
        <v>347.5</v>
      </c>
      <c r="K67" s="29">
        <f>I67*$B$135</f>
        <v>683305.35380675795</v>
      </c>
      <c r="L67" s="29">
        <f>SUM(L64:L66)</f>
        <v>-386666.68000000005</v>
      </c>
      <c r="M67" s="4">
        <f t="shared" si="4"/>
        <v>296638.6738067579</v>
      </c>
      <c r="N67" s="42">
        <f t="shared" si="5"/>
        <v>27.809866978800123</v>
      </c>
      <c r="O67" s="44">
        <f>ROUND(N67,1)</f>
        <v>27.8</v>
      </c>
    </row>
    <row r="68" spans="1:18" ht="13.95" customHeight="1" x14ac:dyDescent="0.25">
      <c r="B68" s="31"/>
      <c r="C68" s="43"/>
      <c r="D68" s="43"/>
      <c r="E68" s="43"/>
      <c r="F68" s="43"/>
      <c r="G68" s="43"/>
      <c r="H68" s="43"/>
      <c r="I68" s="43"/>
      <c r="J68" s="16"/>
      <c r="K68" s="4"/>
      <c r="M68" s="4"/>
      <c r="N68" s="42"/>
      <c r="O68" s="44"/>
    </row>
    <row r="69" spans="1:18" ht="13.95" customHeight="1" x14ac:dyDescent="0.25">
      <c r="A69" s="40" t="s">
        <v>67</v>
      </c>
      <c r="B69" s="2" t="s">
        <v>68</v>
      </c>
      <c r="C69" s="41">
        <v>22</v>
      </c>
      <c r="D69" s="41">
        <v>12</v>
      </c>
      <c r="E69" s="41">
        <f>SUM(C69:D69)</f>
        <v>34</v>
      </c>
      <c r="F69" s="45">
        <v>48</v>
      </c>
      <c r="G69" s="45">
        <v>21</v>
      </c>
      <c r="H69" s="3">
        <f t="shared" si="7"/>
        <v>69</v>
      </c>
      <c r="I69" s="16">
        <f t="shared" si="3"/>
        <v>51.5</v>
      </c>
      <c r="K69" s="4">
        <f>I69*$B$135</f>
        <v>101266.83660733247</v>
      </c>
      <c r="L69" s="4">
        <v>-97333.34</v>
      </c>
      <c r="M69" s="4">
        <f t="shared" si="4"/>
        <v>3933.4966073324758</v>
      </c>
      <c r="N69" s="42">
        <f t="shared" si="5"/>
        <v>0.36876519169829719</v>
      </c>
      <c r="O69" s="44"/>
    </row>
    <row r="70" spans="1:18" ht="13.95" customHeight="1" x14ac:dyDescent="0.25">
      <c r="A70" s="22"/>
      <c r="B70" s="2" t="s">
        <v>69</v>
      </c>
      <c r="C70" s="41">
        <v>9</v>
      </c>
      <c r="D70" s="41">
        <v>5</v>
      </c>
      <c r="E70" s="41">
        <f t="shared" ref="E70:E71" si="19">SUM(C70:D70)</f>
        <v>14</v>
      </c>
      <c r="F70" s="45">
        <v>14</v>
      </c>
      <c r="G70" s="45">
        <v>8</v>
      </c>
      <c r="H70" s="3">
        <f t="shared" si="7"/>
        <v>22</v>
      </c>
      <c r="I70" s="16">
        <f t="shared" si="3"/>
        <v>18</v>
      </c>
      <c r="K70" s="4">
        <f>I70*$B$135</f>
        <v>35394.234154019119</v>
      </c>
      <c r="L70" s="4">
        <v>-18000</v>
      </c>
      <c r="M70" s="4">
        <f t="shared" si="4"/>
        <v>17394.234154019119</v>
      </c>
      <c r="N70" s="42">
        <f t="shared" si="5"/>
        <v>1.6307089423427479</v>
      </c>
      <c r="O70" s="44"/>
    </row>
    <row r="71" spans="1:18" ht="13.95" customHeight="1" x14ac:dyDescent="0.25">
      <c r="B71" s="2" t="s">
        <v>70</v>
      </c>
      <c r="C71" s="41">
        <v>31</v>
      </c>
      <c r="D71" s="41">
        <v>17</v>
      </c>
      <c r="E71" s="41">
        <f t="shared" si="19"/>
        <v>48</v>
      </c>
      <c r="F71" s="45">
        <v>58</v>
      </c>
      <c r="G71" s="45">
        <v>25</v>
      </c>
      <c r="H71" s="3">
        <f t="shared" si="7"/>
        <v>83</v>
      </c>
      <c r="I71" s="16">
        <f t="shared" si="3"/>
        <v>65.5</v>
      </c>
      <c r="K71" s="4">
        <f>I71*$B$135</f>
        <v>128795.68539379179</v>
      </c>
      <c r="L71" s="4">
        <v>-65333.34</v>
      </c>
      <c r="M71" s="4">
        <f t="shared" si="4"/>
        <v>63462.345393791795</v>
      </c>
      <c r="N71" s="42">
        <f t="shared" si="5"/>
        <v>5.9495930214201618</v>
      </c>
      <c r="O71" s="44"/>
    </row>
    <row r="72" spans="1:18" s="31" customFormat="1" ht="13.95" customHeight="1" x14ac:dyDescent="0.25">
      <c r="A72" s="1"/>
      <c r="B72" s="31" t="s">
        <v>6</v>
      </c>
      <c r="C72" s="43">
        <f>SUM(C69:C71)</f>
        <v>62</v>
      </c>
      <c r="D72" s="43">
        <f t="shared" ref="D72:I72" si="20">SUM(D69:D71)</f>
        <v>34</v>
      </c>
      <c r="E72" s="43">
        <f t="shared" si="20"/>
        <v>96</v>
      </c>
      <c r="F72" s="43">
        <f t="shared" si="20"/>
        <v>120</v>
      </c>
      <c r="G72" s="43">
        <f t="shared" si="20"/>
        <v>54</v>
      </c>
      <c r="H72" s="43">
        <f t="shared" si="20"/>
        <v>174</v>
      </c>
      <c r="I72" s="43">
        <f t="shared" si="20"/>
        <v>135</v>
      </c>
      <c r="J72" s="16">
        <f>I72</f>
        <v>135</v>
      </c>
      <c r="K72" s="29">
        <f>I72*$B$135</f>
        <v>265456.75615514338</v>
      </c>
      <c r="L72" s="29">
        <f>SUM(L69:L71)</f>
        <v>-180666.68</v>
      </c>
      <c r="M72" s="4">
        <f t="shared" si="4"/>
        <v>84790.076155143382</v>
      </c>
      <c r="N72" s="42">
        <f t="shared" si="5"/>
        <v>7.949067155461206</v>
      </c>
      <c r="O72" s="44">
        <f>ROUND(N72,1)</f>
        <v>7.9</v>
      </c>
    </row>
    <row r="73" spans="1:18" ht="13.95" customHeight="1" x14ac:dyDescent="0.25">
      <c r="B73" s="31"/>
      <c r="C73" s="43"/>
      <c r="D73" s="43"/>
      <c r="E73" s="43"/>
      <c r="F73" s="43"/>
      <c r="G73" s="43"/>
      <c r="H73" s="43"/>
      <c r="I73" s="43"/>
      <c r="J73" s="16"/>
      <c r="K73" s="4"/>
      <c r="M73" s="4"/>
      <c r="N73" s="42"/>
      <c r="O73" s="44"/>
    </row>
    <row r="74" spans="1:18" ht="13.95" customHeight="1" x14ac:dyDescent="0.25">
      <c r="A74" s="40" t="s">
        <v>71</v>
      </c>
      <c r="B74" s="2" t="s">
        <v>72</v>
      </c>
      <c r="C74" s="41">
        <v>0</v>
      </c>
      <c r="D74" s="41">
        <v>18</v>
      </c>
      <c r="E74" s="41">
        <v>18</v>
      </c>
      <c r="F74" s="45"/>
      <c r="G74" s="45">
        <v>26</v>
      </c>
      <c r="H74" s="3">
        <f t="shared" si="7"/>
        <v>26</v>
      </c>
      <c r="I74" s="16">
        <f t="shared" si="3"/>
        <v>22</v>
      </c>
      <c r="K74" s="4">
        <f>I74*$B$135</f>
        <v>43259.619521578919</v>
      </c>
      <c r="L74" s="4">
        <v>-54000</v>
      </c>
      <c r="M74" s="4">
        <f t="shared" si="4"/>
        <v>-10740.380478421081</v>
      </c>
      <c r="N74" s="42">
        <f t="shared" si="5"/>
        <v>-1.0069103551924903</v>
      </c>
      <c r="O74" s="44"/>
    </row>
    <row r="75" spans="1:18" ht="13.95" customHeight="1" x14ac:dyDescent="0.25">
      <c r="B75" s="2" t="s">
        <v>73</v>
      </c>
      <c r="C75" s="41">
        <v>5</v>
      </c>
      <c r="D75" s="41">
        <v>8</v>
      </c>
      <c r="E75" s="41">
        <v>13</v>
      </c>
      <c r="F75" s="45">
        <v>14</v>
      </c>
      <c r="G75" s="45">
        <v>9</v>
      </c>
      <c r="H75" s="3">
        <f t="shared" si="7"/>
        <v>23</v>
      </c>
      <c r="I75" s="16">
        <f t="shared" si="3"/>
        <v>18</v>
      </c>
      <c r="K75" s="4">
        <f>I75*$B$135</f>
        <v>35394.234154019119</v>
      </c>
      <c r="L75" s="4">
        <v>0</v>
      </c>
      <c r="M75" s="4">
        <f t="shared" si="4"/>
        <v>35394.234154019119</v>
      </c>
      <c r="N75" s="42">
        <f t="shared" si="5"/>
        <v>3.3182084149991629</v>
      </c>
      <c r="O75" s="44"/>
    </row>
    <row r="76" spans="1:18" ht="13.95" customHeight="1" x14ac:dyDescent="0.25">
      <c r="B76" s="2" t="s">
        <v>74</v>
      </c>
      <c r="C76" s="41">
        <v>6</v>
      </c>
      <c r="D76" s="41">
        <v>0</v>
      </c>
      <c r="E76" s="41">
        <v>6</v>
      </c>
      <c r="F76" s="45">
        <v>11</v>
      </c>
      <c r="G76" s="45"/>
      <c r="H76" s="3">
        <f t="shared" si="7"/>
        <v>11</v>
      </c>
      <c r="I76" s="16">
        <f t="shared" si="3"/>
        <v>8.5</v>
      </c>
      <c r="K76" s="4">
        <f>I76*$B$135</f>
        <v>16713.943906064582</v>
      </c>
      <c r="L76" s="4">
        <v>0</v>
      </c>
      <c r="M76" s="4">
        <f t="shared" si="4"/>
        <v>16713.943906064582</v>
      </c>
      <c r="N76" s="42">
        <f t="shared" si="5"/>
        <v>1.5669317515273822</v>
      </c>
      <c r="O76" s="44"/>
    </row>
    <row r="77" spans="1:18" ht="13.95" customHeight="1" x14ac:dyDescent="0.25">
      <c r="B77" s="2" t="s">
        <v>75</v>
      </c>
      <c r="C77" s="41">
        <v>14</v>
      </c>
      <c r="D77" s="41">
        <v>25</v>
      </c>
      <c r="E77" s="41">
        <v>39</v>
      </c>
      <c r="F77" s="45">
        <v>35</v>
      </c>
      <c r="G77" s="45">
        <v>37</v>
      </c>
      <c r="H77" s="3">
        <f t="shared" si="7"/>
        <v>72</v>
      </c>
      <c r="I77" s="16">
        <f t="shared" si="3"/>
        <v>55.5</v>
      </c>
      <c r="K77" s="4">
        <f>I77*$B$135</f>
        <v>109132.22197489228</v>
      </c>
      <c r="L77" s="47">
        <v>-54666.67</v>
      </c>
      <c r="M77" s="4">
        <f t="shared" si="4"/>
        <v>54465.551974892282</v>
      </c>
      <c r="N77" s="42">
        <f t="shared" si="5"/>
        <v>5.1061439019761821</v>
      </c>
      <c r="O77" s="44"/>
      <c r="P77" s="7"/>
      <c r="Q77" s="7"/>
      <c r="R77" s="7"/>
    </row>
    <row r="78" spans="1:18" s="31" customFormat="1" ht="13.95" customHeight="1" x14ac:dyDescent="0.25">
      <c r="A78" s="1"/>
      <c r="B78" s="31" t="s">
        <v>6</v>
      </c>
      <c r="C78" s="43">
        <f>SUM(C74:C77)</f>
        <v>25</v>
      </c>
      <c r="D78" s="43">
        <f t="shared" ref="D78:I78" si="21">SUM(D74:D77)</f>
        <v>51</v>
      </c>
      <c r="E78" s="43">
        <f t="shared" si="21"/>
        <v>76</v>
      </c>
      <c r="F78" s="43">
        <f t="shared" si="21"/>
        <v>60</v>
      </c>
      <c r="G78" s="43">
        <f t="shared" si="21"/>
        <v>72</v>
      </c>
      <c r="H78" s="43">
        <f t="shared" si="21"/>
        <v>132</v>
      </c>
      <c r="I78" s="43">
        <f t="shared" si="21"/>
        <v>104</v>
      </c>
      <c r="J78" s="16">
        <f>I78</f>
        <v>104</v>
      </c>
      <c r="K78" s="29">
        <f>I78*$B$135</f>
        <v>204500.01955655491</v>
      </c>
      <c r="L78" s="53">
        <f>SUM(L74:L77)</f>
        <v>-108666.67</v>
      </c>
      <c r="M78" s="4">
        <f t="shared" si="4"/>
        <v>95833.349556554909</v>
      </c>
      <c r="N78" s="42">
        <f t="shared" si="5"/>
        <v>8.9843737133102373</v>
      </c>
      <c r="O78" s="44">
        <f>ROUND(N78,1)</f>
        <v>9</v>
      </c>
      <c r="P78" s="1"/>
      <c r="Q78" s="1"/>
      <c r="R78" s="1"/>
    </row>
    <row r="79" spans="1:18" s="31" customFormat="1" ht="13.95" customHeight="1" x14ac:dyDescent="0.25">
      <c r="A79" s="1"/>
      <c r="C79" s="43"/>
      <c r="D79" s="43"/>
      <c r="E79" s="43"/>
      <c r="F79" s="43"/>
      <c r="G79" s="43"/>
      <c r="H79" s="43"/>
      <c r="I79" s="43"/>
      <c r="J79" s="16"/>
      <c r="K79" s="29"/>
      <c r="L79" s="53"/>
      <c r="M79" s="4"/>
      <c r="N79" s="42"/>
      <c r="O79" s="44"/>
      <c r="P79" s="1"/>
      <c r="Q79" s="1"/>
      <c r="R79" s="1"/>
    </row>
    <row r="80" spans="1:18" s="31" customFormat="1" ht="13.95" customHeight="1" x14ac:dyDescent="0.25">
      <c r="A80" s="40" t="s">
        <v>103</v>
      </c>
      <c r="B80" s="2" t="s">
        <v>104</v>
      </c>
      <c r="C80" s="41">
        <v>15</v>
      </c>
      <c r="D80" s="41">
        <v>0</v>
      </c>
      <c r="E80" s="41">
        <v>15</v>
      </c>
      <c r="F80" s="41">
        <v>26</v>
      </c>
      <c r="G80" s="41">
        <v>0</v>
      </c>
      <c r="H80" s="3">
        <f t="shared" si="7"/>
        <v>26</v>
      </c>
      <c r="I80" s="16">
        <f t="shared" si="3"/>
        <v>20.5</v>
      </c>
      <c r="J80" s="16"/>
      <c r="K80" s="4">
        <f>I80*$B$135</f>
        <v>40310.100008743997</v>
      </c>
      <c r="L80" s="47">
        <v>-9333.34</v>
      </c>
      <c r="M80" s="4">
        <f t="shared" si="4"/>
        <v>30976.760008743997</v>
      </c>
      <c r="N80" s="42">
        <f t="shared" si="5"/>
        <v>2.9040703432977675</v>
      </c>
      <c r="O80" s="44"/>
      <c r="P80" s="1"/>
      <c r="Q80" s="1"/>
      <c r="R80" s="1"/>
    </row>
    <row r="81" spans="1:18" s="31" customFormat="1" ht="13.95" customHeight="1" x14ac:dyDescent="0.25">
      <c r="A81" s="1"/>
      <c r="B81" s="2" t="s">
        <v>66</v>
      </c>
      <c r="C81" s="41">
        <v>6</v>
      </c>
      <c r="D81" s="41">
        <v>0</v>
      </c>
      <c r="E81" s="41">
        <v>6</v>
      </c>
      <c r="F81" s="41">
        <v>6</v>
      </c>
      <c r="G81" s="41">
        <v>0</v>
      </c>
      <c r="H81" s="3">
        <f t="shared" si="7"/>
        <v>6</v>
      </c>
      <c r="I81" s="16">
        <f t="shared" si="3"/>
        <v>6</v>
      </c>
      <c r="J81" s="16"/>
      <c r="K81" s="4">
        <f>I81*$B$135</f>
        <v>11798.078051339706</v>
      </c>
      <c r="L81" s="47">
        <v>-28000</v>
      </c>
      <c r="M81" s="4">
        <f t="shared" si="4"/>
        <v>-16201.921948660294</v>
      </c>
      <c r="N81" s="42">
        <f t="shared" si="5"/>
        <v>-1.5189297080213688</v>
      </c>
      <c r="O81" s="44"/>
      <c r="P81" s="1"/>
      <c r="Q81" s="1"/>
      <c r="R81" s="1"/>
    </row>
    <row r="82" spans="1:18" s="31" customFormat="1" ht="13.95" customHeight="1" x14ac:dyDescent="0.25">
      <c r="A82" s="1"/>
      <c r="B82" s="31" t="s">
        <v>6</v>
      </c>
      <c r="C82" s="43">
        <f>SUM(C80:C81)</f>
        <v>21</v>
      </c>
      <c r="D82" s="43">
        <f t="shared" ref="D82:I82" si="22">SUM(D80:D81)</f>
        <v>0</v>
      </c>
      <c r="E82" s="43">
        <f t="shared" si="22"/>
        <v>21</v>
      </c>
      <c r="F82" s="43">
        <f t="shared" si="22"/>
        <v>32</v>
      </c>
      <c r="G82" s="43">
        <f t="shared" si="22"/>
        <v>0</v>
      </c>
      <c r="H82" s="43">
        <f t="shared" si="22"/>
        <v>32</v>
      </c>
      <c r="I82" s="43">
        <f t="shared" si="22"/>
        <v>26.5</v>
      </c>
      <c r="J82" s="16">
        <f>I82</f>
        <v>26.5</v>
      </c>
      <c r="K82" s="29">
        <f>SUM(K80:K81)</f>
        <v>52108.178060083701</v>
      </c>
      <c r="L82" s="29">
        <f>SUM(L80:L81)</f>
        <v>-37333.339999999997</v>
      </c>
      <c r="M82" s="29">
        <f t="shared" ref="M82" si="23">SUM(M80:M81)</f>
        <v>14774.838060083703</v>
      </c>
      <c r="N82" s="67">
        <f>SUM(N80:N81)</f>
        <v>1.3851406352763986</v>
      </c>
      <c r="O82" s="44">
        <f>ROUND(N82,1)</f>
        <v>1.4</v>
      </c>
      <c r="P82" s="1"/>
      <c r="Q82" s="1"/>
      <c r="R82" s="1"/>
    </row>
    <row r="83" spans="1:18" ht="13.95" customHeight="1" x14ac:dyDescent="0.25">
      <c r="B83" s="31"/>
      <c r="C83" s="43"/>
      <c r="D83" s="43"/>
      <c r="E83" s="43"/>
      <c r="F83" s="43"/>
      <c r="G83" s="43"/>
      <c r="H83" s="43"/>
      <c r="I83" s="43"/>
      <c r="J83" s="16"/>
      <c r="K83" s="4"/>
      <c r="L83" s="47"/>
      <c r="M83" s="4"/>
      <c r="N83" s="42"/>
      <c r="O83" s="44"/>
      <c r="P83" s="7"/>
      <c r="Q83" s="7"/>
      <c r="R83" s="7"/>
    </row>
    <row r="84" spans="1:18" s="7" customFormat="1" ht="13.95" customHeight="1" x14ac:dyDescent="0.25">
      <c r="A84" s="54" t="s">
        <v>76</v>
      </c>
      <c r="B84" s="7" t="s">
        <v>77</v>
      </c>
      <c r="C84" s="41">
        <v>13</v>
      </c>
      <c r="D84" s="41">
        <v>10</v>
      </c>
      <c r="E84" s="41">
        <f>SUM(C84:D84)</f>
        <v>23</v>
      </c>
      <c r="F84" s="45">
        <v>32</v>
      </c>
      <c r="G84" s="45">
        <v>19</v>
      </c>
      <c r="H84" s="45">
        <f t="shared" si="7"/>
        <v>51</v>
      </c>
      <c r="I84" s="46">
        <f t="shared" si="3"/>
        <v>37</v>
      </c>
      <c r="J84" s="45"/>
      <c r="K84" s="47">
        <f t="shared" ref="K84:K118" si="24">I84*$B$135</f>
        <v>72754.814649928187</v>
      </c>
      <c r="L84" s="47">
        <v>-46000</v>
      </c>
      <c r="M84" s="47">
        <f t="shared" ref="M84:M118" si="25">SUM(K84:L84)</f>
        <v>26754.814649928187</v>
      </c>
      <c r="N84" s="48">
        <f t="shared" ref="N84:N118" si="26">M84/10666.67</f>
        <v>2.508263089598552</v>
      </c>
      <c r="O84" s="49"/>
    </row>
    <row r="85" spans="1:18" s="1" customFormat="1" ht="13.95" customHeight="1" x14ac:dyDescent="0.25">
      <c r="A85" s="26"/>
      <c r="B85" s="1" t="s">
        <v>6</v>
      </c>
      <c r="C85" s="43">
        <f>SUM(C84)</f>
        <v>13</v>
      </c>
      <c r="D85" s="43">
        <f t="shared" ref="D85:I85" si="27">SUM(D84)</f>
        <v>10</v>
      </c>
      <c r="E85" s="43">
        <f t="shared" si="27"/>
        <v>23</v>
      </c>
      <c r="F85" s="43">
        <f t="shared" si="27"/>
        <v>32</v>
      </c>
      <c r="G85" s="43">
        <f t="shared" si="27"/>
        <v>19</v>
      </c>
      <c r="H85" s="43">
        <f t="shared" si="27"/>
        <v>51</v>
      </c>
      <c r="I85" s="43">
        <f t="shared" si="27"/>
        <v>37</v>
      </c>
      <c r="J85" s="46">
        <f>I85</f>
        <v>37</v>
      </c>
      <c r="K85" s="53">
        <f t="shared" si="24"/>
        <v>72754.814649928187</v>
      </c>
      <c r="L85" s="53">
        <f>SUM(L84)</f>
        <v>-46000</v>
      </c>
      <c r="M85" s="47">
        <f t="shared" si="25"/>
        <v>26754.814649928187</v>
      </c>
      <c r="N85" s="48">
        <f t="shared" si="26"/>
        <v>2.508263089598552</v>
      </c>
      <c r="O85" s="49">
        <f>ROUND(N85,1)</f>
        <v>2.5</v>
      </c>
    </row>
    <row r="86" spans="1:18" ht="13.95" customHeight="1" x14ac:dyDescent="0.25">
      <c r="A86" s="22"/>
      <c r="B86" s="1"/>
      <c r="C86" s="43"/>
      <c r="D86" s="43"/>
      <c r="E86" s="43"/>
      <c r="F86" s="43"/>
      <c r="G86" s="43"/>
      <c r="H86" s="43"/>
      <c r="I86" s="43"/>
      <c r="J86" s="16"/>
      <c r="K86" s="4"/>
      <c r="M86" s="4"/>
      <c r="N86" s="42"/>
      <c r="O86" s="44"/>
    </row>
    <row r="87" spans="1:18" ht="13.95" customHeight="1" x14ac:dyDescent="0.25">
      <c r="A87" s="40" t="s">
        <v>78</v>
      </c>
      <c r="B87" s="2" t="s">
        <v>79</v>
      </c>
      <c r="C87" s="55">
        <v>24</v>
      </c>
      <c r="D87" s="55">
        <v>0</v>
      </c>
      <c r="E87" s="55">
        <v>24</v>
      </c>
      <c r="F87" s="45">
        <v>43</v>
      </c>
      <c r="G87" s="45"/>
      <c r="H87" s="3">
        <f t="shared" si="7"/>
        <v>43</v>
      </c>
      <c r="I87" s="16">
        <f t="shared" si="3"/>
        <v>33.5</v>
      </c>
      <c r="K87" s="4">
        <f t="shared" si="24"/>
        <v>65872.60245331336</v>
      </c>
      <c r="L87" s="4">
        <v>-69333.34</v>
      </c>
      <c r="M87" s="4">
        <f t="shared" si="25"/>
        <v>-3460.7375466866361</v>
      </c>
      <c r="N87" s="42">
        <f t="shared" si="26"/>
        <v>-0.32444404361310852</v>
      </c>
      <c r="O87" s="44"/>
    </row>
    <row r="88" spans="1:18" ht="13.95" customHeight="1" x14ac:dyDescent="0.25">
      <c r="B88" s="31" t="s">
        <v>6</v>
      </c>
      <c r="C88" s="56">
        <f>SUM(C87)</f>
        <v>24</v>
      </c>
      <c r="D88" s="56">
        <f t="shared" ref="D88:I88" si="28">SUM(D87)</f>
        <v>0</v>
      </c>
      <c r="E88" s="56">
        <f t="shared" si="28"/>
        <v>24</v>
      </c>
      <c r="F88" s="56">
        <f t="shared" si="28"/>
        <v>43</v>
      </c>
      <c r="G88" s="56">
        <f t="shared" si="28"/>
        <v>0</v>
      </c>
      <c r="H88" s="56">
        <f t="shared" si="28"/>
        <v>43</v>
      </c>
      <c r="I88" s="56">
        <f t="shared" si="28"/>
        <v>33.5</v>
      </c>
      <c r="J88" s="16">
        <f>I88</f>
        <v>33.5</v>
      </c>
      <c r="K88" s="4">
        <f t="shared" si="24"/>
        <v>65872.60245331336</v>
      </c>
      <c r="L88" s="29">
        <f>SUM(L87)</f>
        <v>-69333.34</v>
      </c>
      <c r="M88" s="4">
        <f t="shared" si="25"/>
        <v>-3460.7375466866361</v>
      </c>
      <c r="N88" s="42">
        <f t="shared" si="26"/>
        <v>-0.32444404361310852</v>
      </c>
      <c r="O88" s="44">
        <f>ROUND(N88,1)</f>
        <v>-0.3</v>
      </c>
    </row>
    <row r="89" spans="1:18" ht="13.95" customHeight="1" x14ac:dyDescent="0.25">
      <c r="B89" s="31"/>
      <c r="C89" s="56"/>
      <c r="D89" s="56"/>
      <c r="E89" s="56"/>
      <c r="F89" s="56"/>
      <c r="G89" s="56"/>
      <c r="H89" s="56"/>
      <c r="I89" s="56"/>
      <c r="J89" s="16"/>
      <c r="K89" s="4"/>
      <c r="M89" s="4"/>
      <c r="N89" s="42"/>
      <c r="O89" s="44"/>
    </row>
    <row r="90" spans="1:18" ht="13.95" customHeight="1" x14ac:dyDescent="0.25">
      <c r="A90" s="54" t="s">
        <v>80</v>
      </c>
      <c r="B90" s="2" t="s">
        <v>80</v>
      </c>
      <c r="C90" s="41">
        <v>8</v>
      </c>
      <c r="D90" s="41">
        <v>0</v>
      </c>
      <c r="E90" s="41">
        <v>8</v>
      </c>
      <c r="F90" s="45">
        <v>8</v>
      </c>
      <c r="G90" s="45"/>
      <c r="H90" s="3">
        <f t="shared" si="7"/>
        <v>8</v>
      </c>
      <c r="I90" s="16">
        <f t="shared" si="3"/>
        <v>8</v>
      </c>
      <c r="K90" s="4">
        <f t="shared" si="24"/>
        <v>15730.770735119608</v>
      </c>
      <c r="L90" s="4">
        <f>18666.67</f>
        <v>18666.669999999998</v>
      </c>
      <c r="M90" s="4">
        <f t="shared" si="25"/>
        <v>34397.440735119606</v>
      </c>
      <c r="N90" s="42">
        <f t="shared" si="26"/>
        <v>3.2247590611802566</v>
      </c>
      <c r="O90" s="44"/>
    </row>
    <row r="91" spans="1:18" s="31" customFormat="1" ht="13.95" customHeight="1" x14ac:dyDescent="0.25">
      <c r="A91" s="26"/>
      <c r="B91" s="31" t="s">
        <v>6</v>
      </c>
      <c r="C91" s="43">
        <f>SUM(C90)</f>
        <v>8</v>
      </c>
      <c r="D91" s="43">
        <f t="shared" ref="D91:I91" si="29">SUM(D90)</f>
        <v>0</v>
      </c>
      <c r="E91" s="43">
        <f t="shared" si="29"/>
        <v>8</v>
      </c>
      <c r="F91" s="43">
        <f t="shared" si="29"/>
        <v>8</v>
      </c>
      <c r="G91" s="43">
        <f t="shared" si="29"/>
        <v>0</v>
      </c>
      <c r="H91" s="43">
        <f t="shared" si="29"/>
        <v>8</v>
      </c>
      <c r="I91" s="43">
        <f t="shared" si="29"/>
        <v>8</v>
      </c>
      <c r="J91" s="16">
        <f>I91</f>
        <v>8</v>
      </c>
      <c r="K91" s="29">
        <f t="shared" si="24"/>
        <v>15730.770735119608</v>
      </c>
      <c r="L91" s="29">
        <f>SUM(L90)</f>
        <v>18666.669999999998</v>
      </c>
      <c r="M91" s="4">
        <f t="shared" si="25"/>
        <v>34397.440735119606</v>
      </c>
      <c r="N91" s="42">
        <f t="shared" si="26"/>
        <v>3.2247590611802566</v>
      </c>
      <c r="O91" s="44">
        <f>ROUND(N91,1)</f>
        <v>3.2</v>
      </c>
    </row>
    <row r="92" spans="1:18" ht="13.95" customHeight="1" x14ac:dyDescent="0.25">
      <c r="A92" s="22"/>
      <c r="B92" s="31"/>
      <c r="C92" s="43"/>
      <c r="D92" s="43"/>
      <c r="E92" s="43"/>
      <c r="F92" s="43"/>
      <c r="G92" s="43"/>
      <c r="H92" s="43"/>
      <c r="I92" s="43"/>
      <c r="J92" s="16"/>
      <c r="K92" s="4"/>
      <c r="M92" s="4"/>
      <c r="N92" s="42"/>
      <c r="O92" s="44"/>
    </row>
    <row r="93" spans="1:18" x14ac:dyDescent="0.25">
      <c r="A93" s="54" t="s">
        <v>81</v>
      </c>
      <c r="B93" s="51" t="s">
        <v>81</v>
      </c>
      <c r="C93" s="41">
        <v>12</v>
      </c>
      <c r="D93" s="41">
        <v>0</v>
      </c>
      <c r="E93" s="41">
        <v>12</v>
      </c>
      <c r="F93" s="45">
        <v>16</v>
      </c>
      <c r="G93" s="45"/>
      <c r="H93" s="3">
        <f t="shared" si="7"/>
        <v>16</v>
      </c>
      <c r="I93" s="16">
        <f t="shared" si="3"/>
        <v>14</v>
      </c>
      <c r="K93" s="4">
        <f t="shared" si="24"/>
        <v>27528.848786459312</v>
      </c>
      <c r="L93" s="4">
        <v>-14000</v>
      </c>
      <c r="M93" s="4">
        <f t="shared" si="25"/>
        <v>13528.848786459312</v>
      </c>
      <c r="N93" s="42">
        <f t="shared" si="26"/>
        <v>1.2683291773776926</v>
      </c>
      <c r="O93" s="44"/>
    </row>
    <row r="94" spans="1:18" x14ac:dyDescent="0.25">
      <c r="A94" s="1" t="s">
        <v>99</v>
      </c>
      <c r="B94" s="57" t="s">
        <v>82</v>
      </c>
      <c r="C94" s="41">
        <v>97</v>
      </c>
      <c r="D94" s="41">
        <v>0</v>
      </c>
      <c r="E94" s="41">
        <v>97</v>
      </c>
      <c r="F94" s="45"/>
      <c r="G94" s="45"/>
      <c r="H94" s="3">
        <f t="shared" si="7"/>
        <v>0</v>
      </c>
      <c r="I94" s="16">
        <f t="shared" si="3"/>
        <v>48.5</v>
      </c>
      <c r="K94" s="4">
        <f t="shared" si="24"/>
        <v>95367.797581662628</v>
      </c>
      <c r="L94" s="4">
        <v>-37333.33</v>
      </c>
      <c r="M94" s="4">
        <f t="shared" si="25"/>
        <v>58034.467581662626</v>
      </c>
      <c r="N94" s="42">
        <v>2</v>
      </c>
      <c r="O94" s="44"/>
    </row>
    <row r="95" spans="1:18" x14ac:dyDescent="0.25">
      <c r="A95" s="1" t="s">
        <v>100</v>
      </c>
      <c r="B95" s="57" t="s">
        <v>83</v>
      </c>
      <c r="C95" s="41">
        <v>98</v>
      </c>
      <c r="D95" s="41">
        <v>0</v>
      </c>
      <c r="E95" s="41">
        <v>98</v>
      </c>
      <c r="F95" s="45"/>
      <c r="G95" s="45"/>
      <c r="H95" s="3">
        <f t="shared" si="7"/>
        <v>0</v>
      </c>
      <c r="I95" s="16">
        <f t="shared" si="3"/>
        <v>49</v>
      </c>
      <c r="K95" s="4">
        <f t="shared" si="24"/>
        <v>96350.970752607594</v>
      </c>
      <c r="L95" s="4">
        <v>-14000</v>
      </c>
      <c r="M95" s="4">
        <f t="shared" si="25"/>
        <v>82350.970752607594</v>
      </c>
      <c r="N95" s="42">
        <v>2</v>
      </c>
      <c r="O95" s="44"/>
    </row>
    <row r="96" spans="1:18" s="1" customFormat="1" x14ac:dyDescent="0.25">
      <c r="B96" s="52" t="s">
        <v>6</v>
      </c>
      <c r="C96" s="43">
        <f>SUM(C93:C95)</f>
        <v>207</v>
      </c>
      <c r="D96" s="43">
        <f t="shared" ref="D96:I96" si="30">SUM(D93:D95)</f>
        <v>0</v>
      </c>
      <c r="E96" s="43">
        <f t="shared" si="30"/>
        <v>207</v>
      </c>
      <c r="F96" s="43">
        <f t="shared" si="30"/>
        <v>16</v>
      </c>
      <c r="G96" s="43">
        <f t="shared" si="30"/>
        <v>0</v>
      </c>
      <c r="H96" s="43">
        <f t="shared" si="30"/>
        <v>16</v>
      </c>
      <c r="I96" s="43">
        <f t="shared" si="30"/>
        <v>111.5</v>
      </c>
      <c r="J96" s="58">
        <f>I96:I96*0.25</f>
        <v>27.875</v>
      </c>
      <c r="K96" s="53">
        <f t="shared" si="24"/>
        <v>219247.61712072953</v>
      </c>
      <c r="L96" s="53">
        <f>SUM(L93:L95)</f>
        <v>-65333.33</v>
      </c>
      <c r="M96" s="47">
        <f t="shared" si="25"/>
        <v>153914.28712072951</v>
      </c>
      <c r="N96" s="48">
        <f>SUM(N93:N95)</f>
        <v>5.2683291773776926</v>
      </c>
      <c r="O96" s="49">
        <f>ROUND(N96,1)</f>
        <v>5.3</v>
      </c>
    </row>
    <row r="97" spans="1:15" x14ac:dyDescent="0.25">
      <c r="B97" s="52"/>
      <c r="C97" s="43"/>
      <c r="D97" s="43"/>
      <c r="E97" s="43"/>
      <c r="F97" s="43"/>
      <c r="G97" s="43"/>
      <c r="H97" s="43"/>
      <c r="I97" s="43"/>
      <c r="J97" s="6"/>
      <c r="K97" s="4"/>
      <c r="M97" s="4"/>
      <c r="N97" s="42"/>
      <c r="O97" s="44"/>
    </row>
    <row r="98" spans="1:15" x14ac:dyDescent="0.25">
      <c r="A98" s="40" t="s">
        <v>84</v>
      </c>
      <c r="B98" s="2" t="s">
        <v>84</v>
      </c>
      <c r="C98" s="41">
        <v>15</v>
      </c>
      <c r="D98" s="41">
        <v>0</v>
      </c>
      <c r="E98" s="41">
        <v>15</v>
      </c>
      <c r="F98" s="45">
        <v>14</v>
      </c>
      <c r="G98" s="45"/>
      <c r="H98" s="3">
        <f t="shared" si="7"/>
        <v>14</v>
      </c>
      <c r="I98" s="16">
        <f t="shared" si="3"/>
        <v>14.5</v>
      </c>
      <c r="K98" s="4">
        <f t="shared" si="24"/>
        <v>28512.021957404289</v>
      </c>
      <c r="L98" s="4">
        <v>-14000</v>
      </c>
      <c r="M98" s="4">
        <f t="shared" si="25"/>
        <v>14512.021957404289</v>
      </c>
      <c r="N98" s="42">
        <f t="shared" si="26"/>
        <v>1.3605016333498916</v>
      </c>
      <c r="O98" s="44"/>
    </row>
    <row r="99" spans="1:15" s="31" customFormat="1" x14ac:dyDescent="0.25">
      <c r="A99" s="1"/>
      <c r="B99" s="31" t="s">
        <v>6</v>
      </c>
      <c r="C99" s="43">
        <f>SUM(C98)</f>
        <v>15</v>
      </c>
      <c r="D99" s="43">
        <f t="shared" ref="D99:I99" si="31">SUM(D98)</f>
        <v>0</v>
      </c>
      <c r="E99" s="43">
        <f t="shared" si="31"/>
        <v>15</v>
      </c>
      <c r="F99" s="43">
        <f t="shared" si="31"/>
        <v>14</v>
      </c>
      <c r="G99" s="43">
        <f t="shared" si="31"/>
        <v>0</v>
      </c>
      <c r="H99" s="43">
        <f t="shared" si="31"/>
        <v>14</v>
      </c>
      <c r="I99" s="43">
        <f t="shared" si="31"/>
        <v>14.5</v>
      </c>
      <c r="J99" s="16">
        <f>I99</f>
        <v>14.5</v>
      </c>
      <c r="K99" s="29">
        <f t="shared" si="24"/>
        <v>28512.021957404289</v>
      </c>
      <c r="L99" s="29">
        <f>SUM(L98)</f>
        <v>-14000</v>
      </c>
      <c r="M99" s="4">
        <f t="shared" si="25"/>
        <v>14512.021957404289</v>
      </c>
      <c r="N99" s="42">
        <f t="shared" si="26"/>
        <v>1.3605016333498916</v>
      </c>
      <c r="O99" s="44">
        <f t="shared" ref="O99:O118" si="32">ROUND(N99,1)</f>
        <v>1.4</v>
      </c>
    </row>
    <row r="100" spans="1:15" x14ac:dyDescent="0.25">
      <c r="B100" s="31"/>
      <c r="C100" s="43"/>
      <c r="D100" s="43"/>
      <c r="E100" s="43"/>
      <c r="F100" s="43"/>
      <c r="G100" s="43"/>
      <c r="H100" s="43"/>
      <c r="I100" s="43"/>
      <c r="J100" s="16"/>
      <c r="K100" s="4"/>
      <c r="M100" s="4"/>
      <c r="N100" s="42"/>
      <c r="O100" s="44"/>
    </row>
    <row r="101" spans="1:15" x14ac:dyDescent="0.25">
      <c r="A101" s="40" t="s">
        <v>85</v>
      </c>
      <c r="B101" s="51" t="s">
        <v>85</v>
      </c>
      <c r="C101" s="41">
        <v>15</v>
      </c>
      <c r="D101" s="41">
        <v>10</v>
      </c>
      <c r="E101" s="41">
        <v>25</v>
      </c>
      <c r="F101" s="45">
        <v>30</v>
      </c>
      <c r="G101" s="45">
        <v>9</v>
      </c>
      <c r="H101" s="3">
        <f t="shared" si="7"/>
        <v>39</v>
      </c>
      <c r="I101" s="16">
        <f t="shared" si="3"/>
        <v>32</v>
      </c>
      <c r="K101" s="4">
        <f t="shared" si="24"/>
        <v>62923.082940478431</v>
      </c>
      <c r="L101" s="4">
        <v>-70000</v>
      </c>
      <c r="M101" s="4">
        <f t="shared" si="25"/>
        <v>-7076.9170595215692</v>
      </c>
      <c r="N101" s="42">
        <f t="shared" si="26"/>
        <v>-0.66346076699865741</v>
      </c>
      <c r="O101" s="44"/>
    </row>
    <row r="102" spans="1:15" s="31" customFormat="1" x14ac:dyDescent="0.25">
      <c r="A102" s="1"/>
      <c r="B102" s="59" t="s">
        <v>6</v>
      </c>
      <c r="C102" s="43">
        <f>SUM(C101)</f>
        <v>15</v>
      </c>
      <c r="D102" s="43">
        <f t="shared" ref="D102:I102" si="33">SUM(D101)</f>
        <v>10</v>
      </c>
      <c r="E102" s="43">
        <f t="shared" si="33"/>
        <v>25</v>
      </c>
      <c r="F102" s="43">
        <f t="shared" si="33"/>
        <v>30</v>
      </c>
      <c r="G102" s="43">
        <f t="shared" si="33"/>
        <v>9</v>
      </c>
      <c r="H102" s="43">
        <f t="shared" si="33"/>
        <v>39</v>
      </c>
      <c r="I102" s="43">
        <f t="shared" si="33"/>
        <v>32</v>
      </c>
      <c r="J102" s="43">
        <f>I102</f>
        <v>32</v>
      </c>
      <c r="K102" s="29">
        <f t="shared" si="24"/>
        <v>62923.082940478431</v>
      </c>
      <c r="L102" s="29">
        <f>SUM(L101)</f>
        <v>-70000</v>
      </c>
      <c r="M102" s="4">
        <f t="shared" si="25"/>
        <v>-7076.9170595215692</v>
      </c>
      <c r="N102" s="42">
        <f t="shared" si="26"/>
        <v>-0.66346076699865741</v>
      </c>
      <c r="O102" s="44">
        <f t="shared" si="32"/>
        <v>-0.7</v>
      </c>
    </row>
    <row r="103" spans="1:15" x14ac:dyDescent="0.25">
      <c r="B103" s="59"/>
      <c r="C103" s="43"/>
      <c r="D103" s="43"/>
      <c r="E103" s="43"/>
      <c r="F103" s="43"/>
      <c r="G103" s="43"/>
      <c r="H103" s="43"/>
      <c r="I103" s="43"/>
      <c r="J103" s="43"/>
      <c r="K103" s="4"/>
      <c r="M103" s="4"/>
      <c r="N103" s="42"/>
      <c r="O103" s="44"/>
    </row>
    <row r="104" spans="1:15" x14ac:dyDescent="0.25">
      <c r="A104" s="40" t="s">
        <v>86</v>
      </c>
      <c r="B104" s="51" t="s">
        <v>86</v>
      </c>
      <c r="C104" s="41">
        <v>5</v>
      </c>
      <c r="D104" s="41">
        <v>8</v>
      </c>
      <c r="E104" s="41">
        <v>13</v>
      </c>
      <c r="F104" s="45">
        <v>15</v>
      </c>
      <c r="G104" s="45">
        <v>8</v>
      </c>
      <c r="H104" s="3">
        <f t="shared" si="7"/>
        <v>23</v>
      </c>
      <c r="I104" s="16">
        <f t="shared" si="3"/>
        <v>18</v>
      </c>
      <c r="K104" s="4">
        <f t="shared" si="24"/>
        <v>35394.234154019119</v>
      </c>
      <c r="L104" s="4">
        <v>0</v>
      </c>
      <c r="M104" s="4">
        <f t="shared" si="25"/>
        <v>35394.234154019119</v>
      </c>
      <c r="N104" s="42">
        <f t="shared" si="26"/>
        <v>3.3182084149991629</v>
      </c>
      <c r="O104" s="44"/>
    </row>
    <row r="105" spans="1:15" s="31" customFormat="1" x14ac:dyDescent="0.25">
      <c r="A105" s="1"/>
      <c r="B105" s="59" t="s">
        <v>6</v>
      </c>
      <c r="C105" s="43">
        <f>SUM(C104)</f>
        <v>5</v>
      </c>
      <c r="D105" s="43">
        <f t="shared" ref="D105:I105" si="34">SUM(D104)</f>
        <v>8</v>
      </c>
      <c r="E105" s="43">
        <f t="shared" si="34"/>
        <v>13</v>
      </c>
      <c r="F105" s="43">
        <f t="shared" si="34"/>
        <v>15</v>
      </c>
      <c r="G105" s="43">
        <f t="shared" si="34"/>
        <v>8</v>
      </c>
      <c r="H105" s="43">
        <f t="shared" si="34"/>
        <v>23</v>
      </c>
      <c r="I105" s="43">
        <f t="shared" si="34"/>
        <v>18</v>
      </c>
      <c r="J105" s="43">
        <f>I105</f>
        <v>18</v>
      </c>
      <c r="K105" s="29">
        <f t="shared" si="24"/>
        <v>35394.234154019119</v>
      </c>
      <c r="L105" s="29">
        <f>SUM(L104)</f>
        <v>0</v>
      </c>
      <c r="M105" s="4">
        <f t="shared" si="25"/>
        <v>35394.234154019119</v>
      </c>
      <c r="N105" s="42">
        <f t="shared" si="26"/>
        <v>3.3182084149991629</v>
      </c>
      <c r="O105" s="44">
        <f t="shared" si="32"/>
        <v>3.3</v>
      </c>
    </row>
    <row r="106" spans="1:15" x14ac:dyDescent="0.25">
      <c r="B106" s="59"/>
      <c r="C106" s="43"/>
      <c r="D106" s="43"/>
      <c r="E106" s="43"/>
      <c r="F106" s="43"/>
      <c r="G106" s="43"/>
      <c r="H106" s="43"/>
      <c r="I106" s="43"/>
      <c r="J106" s="43"/>
      <c r="K106" s="4"/>
      <c r="M106" s="4"/>
      <c r="N106" s="42"/>
      <c r="O106" s="44"/>
    </row>
    <row r="107" spans="1:15" x14ac:dyDescent="0.25">
      <c r="A107" s="40" t="s">
        <v>87</v>
      </c>
      <c r="B107" s="2" t="s">
        <v>88</v>
      </c>
      <c r="C107" s="41">
        <v>34</v>
      </c>
      <c r="D107" s="41">
        <v>22</v>
      </c>
      <c r="E107" s="41">
        <v>56</v>
      </c>
      <c r="F107" s="45">
        <v>50</v>
      </c>
      <c r="G107" s="45">
        <v>26</v>
      </c>
      <c r="H107" s="3">
        <f t="shared" si="7"/>
        <v>76</v>
      </c>
      <c r="I107" s="16">
        <f t="shared" si="3"/>
        <v>66</v>
      </c>
      <c r="K107" s="4">
        <f t="shared" si="24"/>
        <v>129778.85856473676</v>
      </c>
      <c r="L107" s="4">
        <v>-62666.67</v>
      </c>
      <c r="M107" s="4">
        <f t="shared" si="25"/>
        <v>67112.18856473676</v>
      </c>
      <c r="N107" s="42">
        <f t="shared" si="26"/>
        <v>6.2917657117672858</v>
      </c>
      <c r="O107" s="44"/>
    </row>
    <row r="108" spans="1:15" x14ac:dyDescent="0.25">
      <c r="B108" s="2" t="s">
        <v>89</v>
      </c>
      <c r="C108" s="60"/>
      <c r="D108" s="60"/>
      <c r="E108" s="60"/>
      <c r="F108" s="45">
        <v>0</v>
      </c>
      <c r="G108" s="45">
        <v>2</v>
      </c>
      <c r="H108" s="3">
        <f t="shared" si="7"/>
        <v>2</v>
      </c>
      <c r="I108" s="16">
        <f t="shared" si="3"/>
        <v>2</v>
      </c>
      <c r="K108" s="4">
        <f t="shared" si="24"/>
        <v>3932.6926837799019</v>
      </c>
      <c r="L108" s="4">
        <v>0</v>
      </c>
      <c r="M108" s="4">
        <f t="shared" si="25"/>
        <v>3932.6926837799019</v>
      </c>
      <c r="N108" s="42">
        <f t="shared" si="26"/>
        <v>0.36868982388879584</v>
      </c>
      <c r="O108" s="44"/>
    </row>
    <row r="109" spans="1:15" x14ac:dyDescent="0.25">
      <c r="B109" s="2" t="s">
        <v>90</v>
      </c>
      <c r="C109" s="41">
        <v>27</v>
      </c>
      <c r="D109" s="41">
        <v>15</v>
      </c>
      <c r="E109" s="41">
        <v>42</v>
      </c>
      <c r="F109" s="45">
        <v>30</v>
      </c>
      <c r="G109" s="45">
        <v>30</v>
      </c>
      <c r="H109" s="3">
        <f t="shared" si="7"/>
        <v>60</v>
      </c>
      <c r="I109" s="16">
        <f t="shared" si="3"/>
        <v>51</v>
      </c>
      <c r="K109" s="4">
        <f t="shared" si="24"/>
        <v>100283.66343638751</v>
      </c>
      <c r="L109" s="4">
        <v>-66000</v>
      </c>
      <c r="M109" s="4">
        <f t="shared" si="25"/>
        <v>34283.663436387505</v>
      </c>
      <c r="N109" s="42">
        <f t="shared" si="26"/>
        <v>3.2140924427574404</v>
      </c>
      <c r="O109" s="44"/>
    </row>
    <row r="110" spans="1:15" x14ac:dyDescent="0.25">
      <c r="B110" s="2" t="s">
        <v>91</v>
      </c>
      <c r="C110" s="41">
        <v>33</v>
      </c>
      <c r="D110" s="41">
        <v>13</v>
      </c>
      <c r="E110" s="41">
        <v>46</v>
      </c>
      <c r="F110" s="45">
        <v>47</v>
      </c>
      <c r="G110" s="45">
        <v>21</v>
      </c>
      <c r="H110" s="3">
        <f t="shared" si="7"/>
        <v>68</v>
      </c>
      <c r="I110" s="16">
        <f t="shared" si="3"/>
        <v>57</v>
      </c>
      <c r="K110" s="4">
        <f t="shared" si="24"/>
        <v>112081.74148772721</v>
      </c>
      <c r="L110" s="4">
        <v>-88000</v>
      </c>
      <c r="M110" s="4">
        <f t="shared" si="25"/>
        <v>24081.741487727209</v>
      </c>
      <c r="N110" s="42">
        <f t="shared" si="26"/>
        <v>2.257662558954876</v>
      </c>
      <c r="O110" s="44"/>
    </row>
    <row r="111" spans="1:15" x14ac:dyDescent="0.25">
      <c r="A111" s="22"/>
      <c r="B111" s="2" t="s">
        <v>92</v>
      </c>
      <c r="C111" s="41">
        <v>10</v>
      </c>
      <c r="D111" s="41">
        <v>7</v>
      </c>
      <c r="E111" s="41">
        <v>17</v>
      </c>
      <c r="F111" s="45">
        <v>13</v>
      </c>
      <c r="G111" s="45">
        <v>19</v>
      </c>
      <c r="H111" s="3">
        <f t="shared" si="7"/>
        <v>32</v>
      </c>
      <c r="I111" s="16">
        <f t="shared" si="3"/>
        <v>24.5</v>
      </c>
      <c r="K111" s="4">
        <f t="shared" si="24"/>
        <v>48175.485376303797</v>
      </c>
      <c r="L111" s="4">
        <v>-30000</v>
      </c>
      <c r="M111" s="4">
        <f t="shared" si="25"/>
        <v>18175.485376303797</v>
      </c>
      <c r="N111" s="42">
        <f t="shared" si="26"/>
        <v>1.7039512215437242</v>
      </c>
      <c r="O111" s="44"/>
    </row>
    <row r="112" spans="1:15" x14ac:dyDescent="0.25">
      <c r="B112" s="2" t="s">
        <v>93</v>
      </c>
      <c r="C112" s="41">
        <v>13</v>
      </c>
      <c r="D112" s="41">
        <v>13</v>
      </c>
      <c r="E112" s="41">
        <v>26</v>
      </c>
      <c r="F112" s="45">
        <v>10</v>
      </c>
      <c r="G112" s="45">
        <v>27</v>
      </c>
      <c r="H112" s="3">
        <f t="shared" si="7"/>
        <v>37</v>
      </c>
      <c r="I112" s="16">
        <f t="shared" si="3"/>
        <v>31.5</v>
      </c>
      <c r="K112" s="4">
        <f t="shared" si="24"/>
        <v>61939.909769533457</v>
      </c>
      <c r="L112" s="4">
        <v>-18000</v>
      </c>
      <c r="M112" s="4">
        <f t="shared" si="25"/>
        <v>43939.909769533457</v>
      </c>
      <c r="N112" s="42">
        <f t="shared" si="26"/>
        <v>4.1193652535921199</v>
      </c>
      <c r="O112" s="44"/>
    </row>
    <row r="113" spans="1:15" x14ac:dyDescent="0.25">
      <c r="B113" s="2" t="s">
        <v>94</v>
      </c>
      <c r="C113" s="41">
        <v>24</v>
      </c>
      <c r="D113" s="41">
        <v>17</v>
      </c>
      <c r="E113" s="41">
        <v>41</v>
      </c>
      <c r="F113" s="45">
        <v>27</v>
      </c>
      <c r="G113" s="45">
        <v>36</v>
      </c>
      <c r="H113" s="3">
        <f t="shared" si="7"/>
        <v>63</v>
      </c>
      <c r="I113" s="16">
        <f t="shared" si="3"/>
        <v>52</v>
      </c>
      <c r="K113" s="4">
        <f t="shared" si="24"/>
        <v>102250.00977827745</v>
      </c>
      <c r="L113" s="4">
        <v>-129333.34</v>
      </c>
      <c r="M113" s="4">
        <f t="shared" si="25"/>
        <v>-27083.330221722543</v>
      </c>
      <c r="N113" s="42">
        <f t="shared" si="26"/>
        <v>-2.5390614148297961</v>
      </c>
      <c r="O113" s="44"/>
    </row>
    <row r="114" spans="1:15" x14ac:dyDescent="0.25">
      <c r="B114" s="2" t="s">
        <v>95</v>
      </c>
      <c r="C114" s="41">
        <v>13</v>
      </c>
      <c r="D114" s="41">
        <v>11</v>
      </c>
      <c r="E114" s="41">
        <v>24</v>
      </c>
      <c r="F114" s="45">
        <v>14</v>
      </c>
      <c r="G114" s="45">
        <v>12</v>
      </c>
      <c r="H114" s="3">
        <f t="shared" si="7"/>
        <v>26</v>
      </c>
      <c r="I114" s="16">
        <f t="shared" si="3"/>
        <v>25</v>
      </c>
      <c r="K114" s="4">
        <f t="shared" si="24"/>
        <v>49158.658547248771</v>
      </c>
      <c r="L114" s="4">
        <v>-67333.34</v>
      </c>
      <c r="M114" s="4">
        <f t="shared" si="25"/>
        <v>-18174.681452751225</v>
      </c>
      <c r="N114" s="42">
        <f t="shared" si="26"/>
        <v>-1.7038758537342231</v>
      </c>
      <c r="O114" s="44"/>
    </row>
    <row r="115" spans="1:15" s="31" customFormat="1" x14ac:dyDescent="0.25">
      <c r="A115" s="1"/>
      <c r="B115" s="31" t="s">
        <v>6</v>
      </c>
      <c r="C115" s="43">
        <f>SUM(C107:C114)</f>
        <v>154</v>
      </c>
      <c r="D115" s="43">
        <f t="shared" ref="D115:I115" si="35">SUM(D107:D114)</f>
        <v>98</v>
      </c>
      <c r="E115" s="43">
        <f t="shared" si="35"/>
        <v>252</v>
      </c>
      <c r="F115" s="43">
        <f t="shared" si="35"/>
        <v>191</v>
      </c>
      <c r="G115" s="43">
        <f t="shared" si="35"/>
        <v>173</v>
      </c>
      <c r="H115" s="43">
        <f t="shared" si="35"/>
        <v>364</v>
      </c>
      <c r="I115" s="43">
        <f t="shared" si="35"/>
        <v>309</v>
      </c>
      <c r="J115" s="16">
        <f>I115</f>
        <v>309</v>
      </c>
      <c r="K115" s="29">
        <f t="shared" si="24"/>
        <v>607601.01964399486</v>
      </c>
      <c r="L115" s="29">
        <f>SUM(L107:L114)</f>
        <v>-461333.35</v>
      </c>
      <c r="M115" s="4">
        <f t="shared" si="25"/>
        <v>146267.66964399489</v>
      </c>
      <c r="N115" s="42">
        <f t="shared" si="26"/>
        <v>13.712589743940226</v>
      </c>
      <c r="O115" s="44">
        <f t="shared" si="32"/>
        <v>13.7</v>
      </c>
    </row>
    <row r="116" spans="1:15" x14ac:dyDescent="0.25">
      <c r="B116" s="31"/>
      <c r="C116" s="43"/>
      <c r="D116" s="43"/>
      <c r="E116" s="43"/>
      <c r="F116" s="43"/>
      <c r="G116" s="43"/>
      <c r="H116" s="43"/>
      <c r="I116" s="43"/>
      <c r="J116" s="16"/>
      <c r="K116" s="4"/>
      <c r="M116" s="4"/>
      <c r="N116" s="42"/>
      <c r="O116" s="44"/>
    </row>
    <row r="117" spans="1:15" x14ac:dyDescent="0.25">
      <c r="A117" s="40" t="s">
        <v>96</v>
      </c>
      <c r="B117" s="7" t="s">
        <v>96</v>
      </c>
      <c r="C117" s="41">
        <v>33</v>
      </c>
      <c r="D117" s="41">
        <v>7</v>
      </c>
      <c r="E117" s="41">
        <v>40</v>
      </c>
      <c r="F117" s="45">
        <v>63</v>
      </c>
      <c r="G117" s="45">
        <v>17</v>
      </c>
      <c r="H117" s="3">
        <f t="shared" ref="H117" si="36">SUM(F117:G117)</f>
        <v>80</v>
      </c>
      <c r="I117" s="16">
        <f t="shared" ref="I117" si="37">AVERAGE(E117,H117)</f>
        <v>60</v>
      </c>
      <c r="K117" s="4">
        <f t="shared" si="24"/>
        <v>117980.78051339705</v>
      </c>
      <c r="L117" s="4">
        <v>-103333.34</v>
      </c>
      <c r="M117" s="4">
        <f t="shared" si="25"/>
        <v>14647.440513397058</v>
      </c>
      <c r="N117" s="42">
        <f t="shared" si="26"/>
        <v>1.3731971190068744</v>
      </c>
      <c r="O117" s="44"/>
    </row>
    <row r="118" spans="1:15" s="31" customFormat="1" x14ac:dyDescent="0.25">
      <c r="A118" s="1"/>
      <c r="B118" s="52" t="s">
        <v>6</v>
      </c>
      <c r="C118" s="28">
        <f>SUM(C117)</f>
        <v>33</v>
      </c>
      <c r="D118" s="28">
        <f t="shared" ref="D118:I118" si="38">SUM(D117)</f>
        <v>7</v>
      </c>
      <c r="E118" s="28">
        <f t="shared" si="38"/>
        <v>40</v>
      </c>
      <c r="F118" s="70">
        <f t="shared" si="38"/>
        <v>63</v>
      </c>
      <c r="G118" s="70">
        <f t="shared" si="38"/>
        <v>17</v>
      </c>
      <c r="H118" s="28">
        <f t="shared" si="38"/>
        <v>80</v>
      </c>
      <c r="I118" s="28">
        <f t="shared" si="38"/>
        <v>60</v>
      </c>
      <c r="J118" s="16">
        <f>I118</f>
        <v>60</v>
      </c>
      <c r="K118" s="29">
        <f t="shared" si="24"/>
        <v>117980.78051339705</v>
      </c>
      <c r="L118" s="29">
        <f>SUM(L117)</f>
        <v>-103333.34</v>
      </c>
      <c r="M118" s="4">
        <f t="shared" si="25"/>
        <v>14647.440513397058</v>
      </c>
      <c r="N118" s="42">
        <f t="shared" si="26"/>
        <v>1.3731971190068744</v>
      </c>
      <c r="O118" s="44">
        <f t="shared" si="32"/>
        <v>1.4</v>
      </c>
    </row>
    <row r="119" spans="1:15" s="31" customFormat="1" x14ac:dyDescent="0.25">
      <c r="A119" s="26"/>
      <c r="B119" s="27"/>
      <c r="C119" s="23"/>
      <c r="D119" s="23"/>
      <c r="E119" s="25"/>
      <c r="F119" s="70"/>
      <c r="G119" s="1"/>
      <c r="H119" s="2"/>
      <c r="I119" s="28"/>
      <c r="J119" s="28"/>
      <c r="K119" s="4"/>
      <c r="L119" s="29"/>
      <c r="M119" s="16"/>
      <c r="N119" s="30"/>
      <c r="O119" s="6"/>
    </row>
    <row r="120" spans="1:15" x14ac:dyDescent="0.25">
      <c r="B120" s="31" t="s">
        <v>97</v>
      </c>
      <c r="C120" s="61"/>
      <c r="D120" s="61"/>
      <c r="E120" s="61"/>
      <c r="F120" s="72"/>
      <c r="G120" s="72"/>
      <c r="H120" s="31"/>
      <c r="I120" s="62"/>
      <c r="J120" s="62">
        <f>SUM(J17:J118)</f>
        <v>2001.375</v>
      </c>
      <c r="K120" s="4"/>
    </row>
    <row r="121" spans="1:15" x14ac:dyDescent="0.25">
      <c r="F121" s="1"/>
      <c r="H121" s="31"/>
      <c r="I121" s="16"/>
      <c r="J121" s="16"/>
    </row>
    <row r="122" spans="1:15" x14ac:dyDescent="0.25">
      <c r="F122" s="1"/>
      <c r="H122" s="31"/>
      <c r="I122" s="16"/>
      <c r="J122" s="16"/>
    </row>
    <row r="123" spans="1:15" x14ac:dyDescent="0.25">
      <c r="I123" s="62"/>
    </row>
    <row r="124" spans="1:15" x14ac:dyDescent="0.25">
      <c r="A124" s="7" t="s">
        <v>2</v>
      </c>
      <c r="B124" s="8">
        <f>2343133+600000</f>
        <v>2943133</v>
      </c>
    </row>
    <row r="125" spans="1:15" ht="12.6" thickBot="1" x14ac:dyDescent="0.3">
      <c r="A125" s="9" t="s">
        <v>3</v>
      </c>
      <c r="B125" s="10">
        <v>834500</v>
      </c>
    </row>
    <row r="126" spans="1:15" x14ac:dyDescent="0.25">
      <c r="A126" s="7" t="s">
        <v>4</v>
      </c>
      <c r="B126" s="11">
        <f>SUM(B124:B125)</f>
        <v>3777633</v>
      </c>
    </row>
    <row r="127" spans="1:15" ht="12.6" thickBot="1" x14ac:dyDescent="0.3">
      <c r="A127" s="9" t="s">
        <v>5</v>
      </c>
      <c r="B127" s="10">
        <v>-200000</v>
      </c>
    </row>
    <row r="128" spans="1:15" x14ac:dyDescent="0.25">
      <c r="A128" s="7" t="s">
        <v>6</v>
      </c>
      <c r="B128" s="12">
        <f>SUM(B126:B127)</f>
        <v>3577633</v>
      </c>
    </row>
    <row r="129" spans="1:15" ht="12.6" thickBot="1" x14ac:dyDescent="0.3">
      <c r="A129" s="13" t="s">
        <v>7</v>
      </c>
      <c r="B129" s="14">
        <v>0.1</v>
      </c>
    </row>
    <row r="130" spans="1:15" x14ac:dyDescent="0.25">
      <c r="A130" s="17" t="s">
        <v>8</v>
      </c>
      <c r="B130" s="18">
        <f>SUM(B128:B129)*1.1</f>
        <v>3935396.4100000006</v>
      </c>
    </row>
    <row r="131" spans="1:15" ht="12.6" thickBot="1" x14ac:dyDescent="0.3">
      <c r="A131" s="13" t="s">
        <v>9</v>
      </c>
      <c r="B131" s="19">
        <v>-2747334.47</v>
      </c>
      <c r="E131" s="2"/>
      <c r="I131" s="2"/>
      <c r="J131" s="2"/>
      <c r="K131" s="2"/>
      <c r="L131" s="2"/>
      <c r="M131" s="2"/>
      <c r="N131" s="2"/>
      <c r="O131" s="2"/>
    </row>
    <row r="132" spans="1:15" ht="25.2" customHeight="1" x14ac:dyDescent="0.25">
      <c r="A132" s="20" t="s">
        <v>10</v>
      </c>
      <c r="B132" s="18">
        <f>SUM(B130:B131)</f>
        <v>1188061.9400000004</v>
      </c>
      <c r="E132" s="2"/>
      <c r="I132" s="2"/>
      <c r="J132" s="2"/>
      <c r="K132" s="2"/>
      <c r="L132" s="2"/>
      <c r="M132" s="2"/>
      <c r="N132" s="2"/>
      <c r="O132" s="2"/>
    </row>
    <row r="135" spans="1:15" x14ac:dyDescent="0.25">
      <c r="A135" s="7" t="s">
        <v>98</v>
      </c>
      <c r="B135" s="12">
        <f>B130/J120</f>
        <v>1966.346341889951</v>
      </c>
      <c r="E135" s="2"/>
      <c r="I135" s="2"/>
      <c r="J135" s="2"/>
      <c r="K135" s="2"/>
      <c r="L135" s="2"/>
      <c r="M135" s="2"/>
      <c r="N135" s="2"/>
      <c r="O135" s="2"/>
    </row>
  </sheetData>
  <mergeCells count="3">
    <mergeCell ref="C14:E14"/>
    <mergeCell ref="G15:J15"/>
    <mergeCell ref="N15:O15"/>
  </mergeCells>
  <printOptions gridLines="1"/>
  <pageMargins left="0.25" right="0.25" top="0.25" bottom="0.25" header="0.3" footer="0.3"/>
  <pageSetup scale="98" fitToHeight="0" orientation="landscape" r:id="rId1"/>
  <ignoredErrors>
    <ignoredError sqref="H27:H31 H33:H36 H83:H131 H54:H66 H80 H67:H78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"/>
  <sheetViews>
    <sheetView topLeftCell="A7" workbookViewId="0">
      <selection activeCell="D20" sqref="D20"/>
    </sheetView>
  </sheetViews>
  <sheetFormatPr defaultColWidth="10.6640625" defaultRowHeight="12" x14ac:dyDescent="0.25"/>
  <cols>
    <col min="1" max="1" width="10.6640625" style="7"/>
    <col min="2" max="4" width="10.6640625" style="2"/>
    <col min="5" max="5" width="10.6640625" style="3"/>
    <col min="6" max="8" width="10.6640625" style="2"/>
    <col min="9" max="11" width="10.6640625" style="3"/>
    <col min="12" max="12" width="10.6640625" style="4"/>
    <col min="13" max="13" width="10.6640625" style="3"/>
    <col min="14" max="14" width="10.6640625" style="5"/>
    <col min="15" max="15" width="10.6640625" style="6"/>
    <col min="16" max="16384" width="10.6640625" style="2"/>
  </cols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University of Manitoba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Rowena Krentz</dc:creator>
  <cp:lastModifiedBy>Rowena Krentz</cp:lastModifiedBy>
  <cp:lastPrinted>2015-02-06T19:02:07Z</cp:lastPrinted>
  <dcterms:created xsi:type="dcterms:W3CDTF">2015-02-06T19:00:17Z</dcterms:created>
  <dcterms:modified xsi:type="dcterms:W3CDTF">2015-02-10T22:22:36Z</dcterms:modified>
</cp:coreProperties>
</file>