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" windowWidth="20100" windowHeight="9264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117" i="1" l="1"/>
  <c r="B119" i="1" s="1"/>
  <c r="B121" i="1" s="1"/>
  <c r="R109" i="1"/>
  <c r="S109" i="1" s="1"/>
  <c r="P109" i="1"/>
  <c r="D109" i="1"/>
  <c r="C109" i="1"/>
  <c r="J108" i="1"/>
  <c r="J109" i="1" s="1"/>
  <c r="I108" i="1"/>
  <c r="I109" i="1" s="1"/>
  <c r="G108" i="1"/>
  <c r="G109" i="1" s="1"/>
  <c r="F108" i="1"/>
  <c r="F109" i="1" s="1"/>
  <c r="E108" i="1"/>
  <c r="R106" i="1"/>
  <c r="S106" i="1" s="1"/>
  <c r="P106" i="1"/>
  <c r="D106" i="1"/>
  <c r="C106" i="1"/>
  <c r="J104" i="1"/>
  <c r="I104" i="1"/>
  <c r="G104" i="1"/>
  <c r="F104" i="1"/>
  <c r="E104" i="1"/>
  <c r="J103" i="1"/>
  <c r="I103" i="1"/>
  <c r="G103" i="1"/>
  <c r="F103" i="1"/>
  <c r="E103" i="1"/>
  <c r="J102" i="1"/>
  <c r="I102" i="1"/>
  <c r="G102" i="1"/>
  <c r="F102" i="1"/>
  <c r="E102" i="1"/>
  <c r="J101" i="1"/>
  <c r="I101" i="1"/>
  <c r="K101" i="1" s="1"/>
  <c r="G101" i="1"/>
  <c r="F101" i="1"/>
  <c r="E101" i="1"/>
  <c r="J100" i="1"/>
  <c r="I100" i="1"/>
  <c r="G100" i="1"/>
  <c r="F100" i="1"/>
  <c r="E100" i="1"/>
  <c r="J99" i="1"/>
  <c r="I99" i="1"/>
  <c r="G99" i="1"/>
  <c r="F99" i="1"/>
  <c r="H99" i="1" s="1"/>
  <c r="E99" i="1"/>
  <c r="J97" i="1"/>
  <c r="I97" i="1"/>
  <c r="G97" i="1"/>
  <c r="F97" i="1"/>
  <c r="E97" i="1"/>
  <c r="R95" i="1"/>
  <c r="S95" i="1" s="1"/>
  <c r="P95" i="1"/>
  <c r="C95" i="1"/>
  <c r="G94" i="1"/>
  <c r="G95" i="1" s="1"/>
  <c r="F94" i="1"/>
  <c r="F95" i="1" s="1"/>
  <c r="E94" i="1"/>
  <c r="E95" i="1" s="1"/>
  <c r="R92" i="1"/>
  <c r="S92" i="1" s="1"/>
  <c r="P92" i="1"/>
  <c r="O92" i="1"/>
  <c r="C92" i="1"/>
  <c r="Q91" i="1"/>
  <c r="Q92" i="1" s="1"/>
  <c r="G91" i="1"/>
  <c r="G92" i="1" s="1"/>
  <c r="F91" i="1"/>
  <c r="F92" i="1" s="1"/>
  <c r="E91" i="1"/>
  <c r="E92" i="1" s="1"/>
  <c r="R89" i="1"/>
  <c r="S89" i="1" s="1"/>
  <c r="P89" i="1"/>
  <c r="C89" i="1"/>
  <c r="G88" i="1"/>
  <c r="G89" i="1" s="1"/>
  <c r="F88" i="1"/>
  <c r="F89" i="1" s="1"/>
  <c r="E88" i="1"/>
  <c r="R86" i="1"/>
  <c r="S86" i="1" s="1"/>
  <c r="P86" i="1"/>
  <c r="C86" i="1"/>
  <c r="G85" i="1"/>
  <c r="F85" i="1"/>
  <c r="E85" i="1"/>
  <c r="G84" i="1"/>
  <c r="F84" i="1"/>
  <c r="E84" i="1"/>
  <c r="R82" i="1"/>
  <c r="S82" i="1" s="1"/>
  <c r="P82" i="1"/>
  <c r="C82" i="1"/>
  <c r="G81" i="1"/>
  <c r="F81" i="1"/>
  <c r="H81" i="1" s="1"/>
  <c r="L81" i="1" s="1"/>
  <c r="E81" i="1"/>
  <c r="G80" i="1"/>
  <c r="F80" i="1"/>
  <c r="E80" i="1"/>
  <c r="G79" i="1"/>
  <c r="F79" i="1"/>
  <c r="E79" i="1"/>
  <c r="R77" i="1"/>
  <c r="S77" i="1" s="1"/>
  <c r="P77" i="1"/>
  <c r="J77" i="1"/>
  <c r="I77" i="1"/>
  <c r="G77" i="1"/>
  <c r="D77" i="1"/>
  <c r="C77" i="1"/>
  <c r="K76" i="1"/>
  <c r="K77" i="1" s="1"/>
  <c r="F76" i="1"/>
  <c r="F77" i="1" s="1"/>
  <c r="E76" i="1"/>
  <c r="R74" i="1"/>
  <c r="S74" i="1" s="1"/>
  <c r="P74" i="1"/>
  <c r="J74" i="1"/>
  <c r="I74" i="1"/>
  <c r="G74" i="1"/>
  <c r="D74" i="1"/>
  <c r="C74" i="1"/>
  <c r="K73" i="1"/>
  <c r="K74" i="1" s="1"/>
  <c r="F73" i="1"/>
  <c r="F74" i="1" s="1"/>
  <c r="E73" i="1"/>
  <c r="E74" i="1" s="1"/>
  <c r="R71" i="1"/>
  <c r="S71" i="1" s="1"/>
  <c r="P71" i="1"/>
  <c r="J71" i="1"/>
  <c r="G71" i="1"/>
  <c r="F71" i="1"/>
  <c r="D71" i="1"/>
  <c r="C71" i="1"/>
  <c r="I70" i="1"/>
  <c r="H70" i="1"/>
  <c r="H71" i="1" s="1"/>
  <c r="E70" i="1"/>
  <c r="E71" i="1" s="1"/>
  <c r="R68" i="1"/>
  <c r="S68" i="1" s="1"/>
  <c r="P68" i="1"/>
  <c r="J68" i="1"/>
  <c r="D68" i="1"/>
  <c r="C68" i="1"/>
  <c r="I67" i="1"/>
  <c r="K67" i="1" s="1"/>
  <c r="G67" i="1"/>
  <c r="F67" i="1"/>
  <c r="E67" i="1"/>
  <c r="G66" i="1"/>
  <c r="F66" i="1"/>
  <c r="E66" i="1"/>
  <c r="I65" i="1"/>
  <c r="G65" i="1"/>
  <c r="F65" i="1"/>
  <c r="E65" i="1"/>
  <c r="L64" i="1"/>
  <c r="M64" i="1" s="1"/>
  <c r="R61" i="1"/>
  <c r="S61" i="1" s="1"/>
  <c r="P61" i="1"/>
  <c r="D61" i="1"/>
  <c r="C61" i="1"/>
  <c r="J60" i="1"/>
  <c r="J61" i="1" s="1"/>
  <c r="I60" i="1"/>
  <c r="G60" i="1"/>
  <c r="F60" i="1"/>
  <c r="E60" i="1"/>
  <c r="I59" i="1"/>
  <c r="I61" i="1" s="1"/>
  <c r="G59" i="1"/>
  <c r="F59" i="1"/>
  <c r="E59" i="1"/>
  <c r="G58" i="1"/>
  <c r="F58" i="1"/>
  <c r="E58" i="1"/>
  <c r="R56" i="1"/>
  <c r="S56" i="1" s="1"/>
  <c r="P56" i="1"/>
  <c r="D56" i="1"/>
  <c r="C56" i="1"/>
  <c r="J55" i="1"/>
  <c r="I55" i="1"/>
  <c r="G55" i="1"/>
  <c r="F55" i="1"/>
  <c r="E55" i="1"/>
  <c r="J54" i="1"/>
  <c r="I54" i="1"/>
  <c r="G54" i="1"/>
  <c r="F54" i="1"/>
  <c r="E54" i="1"/>
  <c r="J53" i="1"/>
  <c r="I53" i="1"/>
  <c r="G53" i="1"/>
  <c r="F53" i="1"/>
  <c r="E53" i="1"/>
  <c r="R51" i="1"/>
  <c r="S51" i="1" s="1"/>
  <c r="P51" i="1"/>
  <c r="I51" i="1"/>
  <c r="G51" i="1"/>
  <c r="D51" i="1"/>
  <c r="C51" i="1"/>
  <c r="J50" i="1"/>
  <c r="J51" i="1" s="1"/>
  <c r="H50" i="1"/>
  <c r="E50" i="1"/>
  <c r="F49" i="1"/>
  <c r="H49" i="1" s="1"/>
  <c r="L49" i="1" s="1"/>
  <c r="E49" i="1"/>
  <c r="F48" i="1"/>
  <c r="E48" i="1"/>
  <c r="S46" i="1"/>
  <c r="P46" i="1"/>
  <c r="J46" i="1"/>
  <c r="I46" i="1"/>
  <c r="G46" i="1"/>
  <c r="F46" i="1"/>
  <c r="D46" i="1"/>
  <c r="C46" i="1"/>
  <c r="K45" i="1"/>
  <c r="K46" i="1" s="1"/>
  <c r="H45" i="1"/>
  <c r="H46" i="1" s="1"/>
  <c r="E45" i="1"/>
  <c r="E46" i="1" s="1"/>
  <c r="R43" i="1"/>
  <c r="S43" i="1" s="1"/>
  <c r="P43" i="1"/>
  <c r="D43" i="1"/>
  <c r="C43" i="1"/>
  <c r="K42" i="1"/>
  <c r="G42" i="1"/>
  <c r="F42" i="1"/>
  <c r="E42" i="1"/>
  <c r="K41" i="1"/>
  <c r="G41" i="1"/>
  <c r="F41" i="1"/>
  <c r="E41" i="1"/>
  <c r="K40" i="1"/>
  <c r="G40" i="1"/>
  <c r="F40" i="1"/>
  <c r="E40" i="1"/>
  <c r="J39" i="1"/>
  <c r="K39" i="1" s="1"/>
  <c r="F39" i="1"/>
  <c r="H39" i="1" s="1"/>
  <c r="E39" i="1"/>
  <c r="K38" i="1"/>
  <c r="G38" i="1"/>
  <c r="F38" i="1"/>
  <c r="E38" i="1"/>
  <c r="K37" i="1"/>
  <c r="G37" i="1"/>
  <c r="F37" i="1"/>
  <c r="H37" i="1" s="1"/>
  <c r="E37" i="1"/>
  <c r="K36" i="1"/>
  <c r="G36" i="1"/>
  <c r="F36" i="1"/>
  <c r="E36" i="1"/>
  <c r="J35" i="1"/>
  <c r="G35" i="1"/>
  <c r="F35" i="1"/>
  <c r="E35" i="1"/>
  <c r="K34" i="1"/>
  <c r="G34" i="1"/>
  <c r="F34" i="1"/>
  <c r="E34" i="1"/>
  <c r="K33" i="1"/>
  <c r="G33" i="1"/>
  <c r="F33" i="1"/>
  <c r="E33" i="1"/>
  <c r="K32" i="1"/>
  <c r="G32" i="1"/>
  <c r="F32" i="1"/>
  <c r="E32" i="1"/>
  <c r="K31" i="1"/>
  <c r="G31" i="1"/>
  <c r="F31" i="1"/>
  <c r="E31" i="1"/>
  <c r="I30" i="1"/>
  <c r="K30" i="1" s="1"/>
  <c r="G30" i="1"/>
  <c r="F30" i="1"/>
  <c r="E30" i="1"/>
  <c r="J29" i="1"/>
  <c r="I29" i="1"/>
  <c r="G29" i="1"/>
  <c r="H29" i="1" s="1"/>
  <c r="F29" i="1"/>
  <c r="E29" i="1"/>
  <c r="J28" i="1"/>
  <c r="K28" i="1" s="1"/>
  <c r="G28" i="1"/>
  <c r="F28" i="1"/>
  <c r="E28" i="1"/>
  <c r="J27" i="1"/>
  <c r="I27" i="1"/>
  <c r="K27" i="1" s="1"/>
  <c r="G27" i="1"/>
  <c r="F27" i="1"/>
  <c r="E27" i="1"/>
  <c r="R25" i="1"/>
  <c r="S25" i="1" s="1"/>
  <c r="P25" i="1"/>
  <c r="C25" i="1"/>
  <c r="G24" i="1"/>
  <c r="G25" i="1" s="1"/>
  <c r="F24" i="1"/>
  <c r="F25" i="1" s="1"/>
  <c r="E24" i="1"/>
  <c r="E25" i="1" s="1"/>
  <c r="R21" i="1"/>
  <c r="S21" i="1" s="1"/>
  <c r="P21" i="1"/>
  <c r="C21" i="1"/>
  <c r="G20" i="1"/>
  <c r="F20" i="1"/>
  <c r="E20" i="1"/>
  <c r="G19" i="1"/>
  <c r="F19" i="1"/>
  <c r="E19" i="1"/>
  <c r="G18" i="1"/>
  <c r="F18" i="1"/>
  <c r="E18" i="1"/>
  <c r="G17" i="1"/>
  <c r="F17" i="1"/>
  <c r="E17" i="1"/>
  <c r="R15" i="1"/>
  <c r="S15" i="1" s="1"/>
  <c r="P15" i="1"/>
  <c r="P111" i="1" s="1"/>
  <c r="B122" i="1" s="1"/>
  <c r="D15" i="1"/>
  <c r="C15" i="1"/>
  <c r="J14" i="1"/>
  <c r="I14" i="1"/>
  <c r="G14" i="1"/>
  <c r="F14" i="1"/>
  <c r="E14" i="1"/>
  <c r="J13" i="1"/>
  <c r="I13" i="1"/>
  <c r="G13" i="1"/>
  <c r="F13" i="1"/>
  <c r="E13" i="1"/>
  <c r="J12" i="1"/>
  <c r="I12" i="1"/>
  <c r="G12" i="1"/>
  <c r="F12" i="1"/>
  <c r="E12" i="1"/>
  <c r="J11" i="1"/>
  <c r="K11" i="1" s="1"/>
  <c r="G11" i="1"/>
  <c r="F11" i="1"/>
  <c r="E11" i="1"/>
  <c r="I10" i="1"/>
  <c r="K10" i="1" s="1"/>
  <c r="G10" i="1"/>
  <c r="F10" i="1"/>
  <c r="E10" i="1"/>
  <c r="J9" i="1"/>
  <c r="I9" i="1"/>
  <c r="G9" i="1"/>
  <c r="F9" i="1"/>
  <c r="E9" i="1"/>
  <c r="J8" i="1"/>
  <c r="I8" i="1"/>
  <c r="G8" i="1"/>
  <c r="F8" i="1"/>
  <c r="E8" i="1"/>
  <c r="G7" i="1"/>
  <c r="F7" i="1"/>
  <c r="E7" i="1"/>
  <c r="H103" i="1" l="1"/>
  <c r="L37" i="1"/>
  <c r="K99" i="1"/>
  <c r="H101" i="1"/>
  <c r="K103" i="1"/>
  <c r="E109" i="1"/>
  <c r="E56" i="1"/>
  <c r="J56" i="1"/>
  <c r="H55" i="1"/>
  <c r="H58" i="1"/>
  <c r="H59" i="1"/>
  <c r="G86" i="1"/>
  <c r="J15" i="1"/>
  <c r="H12" i="1"/>
  <c r="K14" i="1"/>
  <c r="H17" i="1"/>
  <c r="F51" i="1"/>
  <c r="H32" i="1"/>
  <c r="L32" i="1" s="1"/>
  <c r="H34" i="1"/>
  <c r="L34" i="1" s="1"/>
  <c r="M34" i="1" s="1"/>
  <c r="G68" i="1"/>
  <c r="E82" i="1"/>
  <c r="M81" i="1"/>
  <c r="H20" i="1"/>
  <c r="L20" i="1" s="1"/>
  <c r="M20" i="1" s="1"/>
  <c r="H24" i="1"/>
  <c r="L24" i="1" s="1"/>
  <c r="F56" i="1"/>
  <c r="K54" i="1"/>
  <c r="K55" i="1"/>
  <c r="L55" i="1" s="1"/>
  <c r="M55" i="1" s="1"/>
  <c r="H73" i="1"/>
  <c r="L73" i="1" s="1"/>
  <c r="L74" i="1" s="1"/>
  <c r="F86" i="1"/>
  <c r="H9" i="1"/>
  <c r="H14" i="1"/>
  <c r="L14" i="1" s="1"/>
  <c r="M14" i="1" s="1"/>
  <c r="E21" i="1"/>
  <c r="H19" i="1"/>
  <c r="L19" i="1" s="1"/>
  <c r="G106" i="1"/>
  <c r="H27" i="1"/>
  <c r="L27" i="1" s="1"/>
  <c r="M27" i="1" s="1"/>
  <c r="H30" i="1"/>
  <c r="H35" i="1"/>
  <c r="H36" i="1"/>
  <c r="L36" i="1" s="1"/>
  <c r="M36" i="1" s="1"/>
  <c r="H40" i="1"/>
  <c r="L40" i="1" s="1"/>
  <c r="M40" i="1" s="1"/>
  <c r="H41" i="1"/>
  <c r="L41" i="1" s="1"/>
  <c r="M41" i="1" s="1"/>
  <c r="H42" i="1"/>
  <c r="L42" i="1" s="1"/>
  <c r="M42" i="1" s="1"/>
  <c r="I56" i="1"/>
  <c r="H54" i="1"/>
  <c r="H8" i="1"/>
  <c r="K9" i="1"/>
  <c r="H11" i="1"/>
  <c r="L11" i="1" s="1"/>
  <c r="M11" i="1" s="1"/>
  <c r="H13" i="1"/>
  <c r="K29" i="1"/>
  <c r="L29" i="1" s="1"/>
  <c r="M29" i="1" s="1"/>
  <c r="H33" i="1"/>
  <c r="L33" i="1" s="1"/>
  <c r="M33" i="1" s="1"/>
  <c r="H48" i="1"/>
  <c r="L48" i="1" s="1"/>
  <c r="M48" i="1" s="1"/>
  <c r="K53" i="1"/>
  <c r="H80" i="1"/>
  <c r="L80" i="1" s="1"/>
  <c r="M80" i="1" s="1"/>
  <c r="T91" i="1"/>
  <c r="T92" i="1" s="1"/>
  <c r="U92" i="1" s="1"/>
  <c r="K97" i="1"/>
  <c r="H100" i="1"/>
  <c r="K102" i="1"/>
  <c r="H104" i="1"/>
  <c r="M32" i="1"/>
  <c r="M49" i="1"/>
  <c r="E51" i="1"/>
  <c r="G56" i="1"/>
  <c r="E106" i="1"/>
  <c r="J106" i="1"/>
  <c r="L101" i="1"/>
  <c r="M101" i="1" s="1"/>
  <c r="K108" i="1"/>
  <c r="K109" i="1" s="1"/>
  <c r="H7" i="1"/>
  <c r="L7" i="1" s="1"/>
  <c r="M7" i="1" s="1"/>
  <c r="H10" i="1"/>
  <c r="L10" i="1" s="1"/>
  <c r="M10" i="1" s="1"/>
  <c r="K12" i="1"/>
  <c r="K13" i="1"/>
  <c r="H18" i="1"/>
  <c r="L18" i="1" s="1"/>
  <c r="M18" i="1" s="1"/>
  <c r="H28" i="1"/>
  <c r="L28" i="1" s="1"/>
  <c r="M28" i="1" s="1"/>
  <c r="H38" i="1"/>
  <c r="L38" i="1" s="1"/>
  <c r="M38" i="1" s="1"/>
  <c r="H60" i="1"/>
  <c r="H65" i="1"/>
  <c r="H66" i="1"/>
  <c r="L66" i="1" s="1"/>
  <c r="M66" i="1" s="1"/>
  <c r="H67" i="1"/>
  <c r="L67" i="1" s="1"/>
  <c r="M67" i="1" s="1"/>
  <c r="H76" i="1"/>
  <c r="L76" i="1" s="1"/>
  <c r="L77" i="1" s="1"/>
  <c r="G82" i="1"/>
  <c r="H88" i="1"/>
  <c r="H89" i="1" s="1"/>
  <c r="H91" i="1"/>
  <c r="H92" i="1" s="1"/>
  <c r="F106" i="1"/>
  <c r="K100" i="1"/>
  <c r="H102" i="1"/>
  <c r="K104" i="1"/>
  <c r="K8" i="1"/>
  <c r="L17" i="1"/>
  <c r="F21" i="1"/>
  <c r="F15" i="1"/>
  <c r="I15" i="1"/>
  <c r="G15" i="1"/>
  <c r="M19" i="1"/>
  <c r="L39" i="1"/>
  <c r="M39" i="1" s="1"/>
  <c r="G43" i="1"/>
  <c r="L30" i="1"/>
  <c r="M30" i="1" s="1"/>
  <c r="F43" i="1"/>
  <c r="H31" i="1"/>
  <c r="L31" i="1" s="1"/>
  <c r="M31" i="1" s="1"/>
  <c r="H25" i="1"/>
  <c r="E15" i="1"/>
  <c r="G21" i="1"/>
  <c r="I43" i="1"/>
  <c r="K35" i="1"/>
  <c r="L35" i="1" s="1"/>
  <c r="M35" i="1" s="1"/>
  <c r="J43" i="1"/>
  <c r="M37" i="1"/>
  <c r="E43" i="1"/>
  <c r="L45" i="1"/>
  <c r="L46" i="1" s="1"/>
  <c r="K59" i="1"/>
  <c r="E61" i="1"/>
  <c r="I68" i="1"/>
  <c r="K65" i="1"/>
  <c r="K68" i="1" s="1"/>
  <c r="M73" i="1"/>
  <c r="L99" i="1"/>
  <c r="M99" i="1" s="1"/>
  <c r="L103" i="1"/>
  <c r="M103" i="1" s="1"/>
  <c r="G61" i="1"/>
  <c r="E68" i="1"/>
  <c r="I71" i="1"/>
  <c r="K70" i="1"/>
  <c r="K50" i="1"/>
  <c r="H53" i="1"/>
  <c r="L58" i="1"/>
  <c r="K60" i="1"/>
  <c r="F61" i="1"/>
  <c r="B123" i="1"/>
  <c r="H77" i="1"/>
  <c r="E89" i="1"/>
  <c r="H94" i="1"/>
  <c r="H97" i="1"/>
  <c r="E77" i="1"/>
  <c r="H79" i="1"/>
  <c r="F82" i="1"/>
  <c r="H84" i="1"/>
  <c r="E86" i="1"/>
  <c r="F68" i="1"/>
  <c r="H85" i="1"/>
  <c r="L85" i="1" s="1"/>
  <c r="M85" i="1" s="1"/>
  <c r="L88" i="1"/>
  <c r="L89" i="1" s="1"/>
  <c r="I106" i="1"/>
  <c r="H108" i="1"/>
  <c r="L59" i="1" l="1"/>
  <c r="M59" i="1" s="1"/>
  <c r="L12" i="1"/>
  <c r="M12" i="1" s="1"/>
  <c r="L25" i="1"/>
  <c r="M24" i="1"/>
  <c r="M25" i="1" s="1"/>
  <c r="N25" i="1" s="1"/>
  <c r="H74" i="1"/>
  <c r="H61" i="1"/>
  <c r="H21" i="1"/>
  <c r="H15" i="1"/>
  <c r="L54" i="1"/>
  <c r="M54" i="1" s="1"/>
  <c r="L9" i="1"/>
  <c r="M9" i="1" s="1"/>
  <c r="L102" i="1"/>
  <c r="M102" i="1" s="1"/>
  <c r="L104" i="1"/>
  <c r="M104" i="1" s="1"/>
  <c r="L91" i="1"/>
  <c r="L92" i="1" s="1"/>
  <c r="H68" i="1"/>
  <c r="K56" i="1"/>
  <c r="L13" i="1"/>
  <c r="M13" i="1" s="1"/>
  <c r="M45" i="1"/>
  <c r="M46" i="1" s="1"/>
  <c r="N46" i="1" s="1"/>
  <c r="L100" i="1"/>
  <c r="M100" i="1" s="1"/>
  <c r="M76" i="1"/>
  <c r="M77" i="1" s="1"/>
  <c r="N77" i="1" s="1"/>
  <c r="L60" i="1"/>
  <c r="M60" i="1" s="1"/>
  <c r="K15" i="1"/>
  <c r="K106" i="1"/>
  <c r="H51" i="1"/>
  <c r="M43" i="1"/>
  <c r="N43" i="1" s="1"/>
  <c r="K61" i="1"/>
  <c r="L84" i="1"/>
  <c r="H86" i="1"/>
  <c r="H106" i="1"/>
  <c r="L97" i="1"/>
  <c r="K43" i="1"/>
  <c r="H95" i="1"/>
  <c r="L94" i="1"/>
  <c r="L65" i="1"/>
  <c r="L53" i="1"/>
  <c r="H56" i="1"/>
  <c r="K71" i="1"/>
  <c r="L70" i="1"/>
  <c r="M88" i="1"/>
  <c r="H43" i="1"/>
  <c r="L8" i="1"/>
  <c r="M8" i="1" s="1"/>
  <c r="L50" i="1"/>
  <c r="K51" i="1"/>
  <c r="H82" i="1"/>
  <c r="L79" i="1"/>
  <c r="L108" i="1"/>
  <c r="H109" i="1"/>
  <c r="M74" i="1"/>
  <c r="N74" i="1" s="1"/>
  <c r="L43" i="1"/>
  <c r="M58" i="1"/>
  <c r="L21" i="1"/>
  <c r="M17" i="1"/>
  <c r="M91" i="1" l="1"/>
  <c r="M92" i="1" s="1"/>
  <c r="N92" i="1" s="1"/>
  <c r="M15" i="1"/>
  <c r="N15" i="1" s="1"/>
  <c r="L61" i="1"/>
  <c r="L56" i="1"/>
  <c r="M53" i="1"/>
  <c r="L71" i="1"/>
  <c r="M70" i="1"/>
  <c r="L95" i="1"/>
  <c r="M94" i="1"/>
  <c r="L86" i="1"/>
  <c r="M84" i="1"/>
  <c r="M21" i="1"/>
  <c r="N21" i="1" s="1"/>
  <c r="L109" i="1"/>
  <c r="M108" i="1"/>
  <c r="L15" i="1"/>
  <c r="M89" i="1"/>
  <c r="N89" i="1" s="1"/>
  <c r="L106" i="1"/>
  <c r="M97" i="1"/>
  <c r="L82" i="1"/>
  <c r="M79" i="1"/>
  <c r="L68" i="1"/>
  <c r="M65" i="1"/>
  <c r="M61" i="1"/>
  <c r="N61" i="1" s="1"/>
  <c r="L51" i="1"/>
  <c r="M50" i="1"/>
  <c r="M51" i="1" l="1"/>
  <c r="N51" i="1" s="1"/>
  <c r="M68" i="1"/>
  <c r="N68" i="1" s="1"/>
  <c r="M106" i="1"/>
  <c r="N106" i="1" s="1"/>
  <c r="M95" i="1"/>
  <c r="N95" i="1" s="1"/>
  <c r="M56" i="1"/>
  <c r="N56" i="1" s="1"/>
  <c r="M82" i="1"/>
  <c r="N82" i="1" s="1"/>
  <c r="M109" i="1"/>
  <c r="N109" i="1" s="1"/>
  <c r="M86" i="1"/>
  <c r="N86" i="1" s="1"/>
  <c r="M71" i="1"/>
  <c r="N71" i="1" s="1"/>
  <c r="N111" i="1" l="1"/>
  <c r="B126" i="1" s="1"/>
  <c r="O28" i="1" s="1"/>
  <c r="Q28" i="1" s="1"/>
  <c r="T28" i="1" s="1"/>
  <c r="O45" i="1"/>
  <c r="O65" i="1" l="1"/>
  <c r="Q65" i="1" s="1"/>
  <c r="O37" i="1"/>
  <c r="Q37" i="1" s="1"/>
  <c r="T37" i="1" s="1"/>
  <c r="O84" i="1"/>
  <c r="O88" i="1"/>
  <c r="O67" i="1"/>
  <c r="Q67" i="1" s="1"/>
  <c r="T67" i="1" s="1"/>
  <c r="O17" i="1"/>
  <c r="O11" i="1"/>
  <c r="Q11" i="1" s="1"/>
  <c r="T11" i="1" s="1"/>
  <c r="O33" i="1"/>
  <c r="Q33" i="1" s="1"/>
  <c r="T33" i="1" s="1"/>
  <c r="O99" i="1"/>
  <c r="Q99" i="1" s="1"/>
  <c r="T99" i="1" s="1"/>
  <c r="O13" i="1"/>
  <c r="Q13" i="1" s="1"/>
  <c r="T13" i="1" s="1"/>
  <c r="O100" i="1"/>
  <c r="Q100" i="1" s="1"/>
  <c r="T100" i="1" s="1"/>
  <c r="O30" i="1"/>
  <c r="Q30" i="1" s="1"/>
  <c r="T30" i="1" s="1"/>
  <c r="O54" i="1"/>
  <c r="Q54" i="1" s="1"/>
  <c r="T54" i="1" s="1"/>
  <c r="O34" i="1"/>
  <c r="Q34" i="1" s="1"/>
  <c r="T34" i="1" s="1"/>
  <c r="O66" i="1"/>
  <c r="Q66" i="1" s="1"/>
  <c r="T66" i="1" s="1"/>
  <c r="O94" i="1"/>
  <c r="O58" i="1"/>
  <c r="Q58" i="1" s="1"/>
  <c r="O27" i="1"/>
  <c r="O43" i="1" s="1"/>
  <c r="O14" i="1"/>
  <c r="Q14" i="1" s="1"/>
  <c r="T14" i="1" s="1"/>
  <c r="O60" i="1"/>
  <c r="Q60" i="1" s="1"/>
  <c r="T60" i="1" s="1"/>
  <c r="O35" i="1"/>
  <c r="Q35" i="1" s="1"/>
  <c r="T35" i="1" s="1"/>
  <c r="O104" i="1"/>
  <c r="Q104" i="1" s="1"/>
  <c r="T104" i="1" s="1"/>
  <c r="O85" i="1"/>
  <c r="Q85" i="1" s="1"/>
  <c r="T85" i="1" s="1"/>
  <c r="O42" i="1"/>
  <c r="Q42" i="1" s="1"/>
  <c r="T42" i="1" s="1"/>
  <c r="O81" i="1"/>
  <c r="Q81" i="1" s="1"/>
  <c r="O10" i="1"/>
  <c r="Q10" i="1" s="1"/>
  <c r="T10" i="1" s="1"/>
  <c r="O103" i="1"/>
  <c r="Q103" i="1" s="1"/>
  <c r="T103" i="1" s="1"/>
  <c r="O39" i="1"/>
  <c r="Q39" i="1" s="1"/>
  <c r="T39" i="1" s="1"/>
  <c r="O64" i="1"/>
  <c r="Q64" i="1" s="1"/>
  <c r="T64" i="1" s="1"/>
  <c r="O32" i="1"/>
  <c r="Q32" i="1" s="1"/>
  <c r="T32" i="1" s="1"/>
  <c r="O36" i="1"/>
  <c r="Q36" i="1" s="1"/>
  <c r="T36" i="1" s="1"/>
  <c r="O41" i="1"/>
  <c r="Q41" i="1" s="1"/>
  <c r="T41" i="1" s="1"/>
  <c r="O50" i="1"/>
  <c r="Q50" i="1" s="1"/>
  <c r="T50" i="1" s="1"/>
  <c r="O102" i="1"/>
  <c r="Q102" i="1" s="1"/>
  <c r="T102" i="1" s="1"/>
  <c r="O48" i="1"/>
  <c r="Q48" i="1" s="1"/>
  <c r="O24" i="1"/>
  <c r="O25" i="1" s="1"/>
  <c r="O18" i="1"/>
  <c r="Q18" i="1" s="1"/>
  <c r="T18" i="1" s="1"/>
  <c r="O73" i="1"/>
  <c r="O74" i="1" s="1"/>
  <c r="O19" i="1"/>
  <c r="Q19" i="1" s="1"/>
  <c r="T19" i="1" s="1"/>
  <c r="O40" i="1"/>
  <c r="Q40" i="1" s="1"/>
  <c r="T40" i="1" s="1"/>
  <c r="O49" i="1"/>
  <c r="Q49" i="1" s="1"/>
  <c r="T49" i="1" s="1"/>
  <c r="O76" i="1"/>
  <c r="Q76" i="1" s="1"/>
  <c r="O98" i="1"/>
  <c r="Q98" i="1" s="1"/>
  <c r="T98" i="1" s="1"/>
  <c r="O79" i="1"/>
  <c r="O8" i="1"/>
  <c r="Q8" i="1" s="1"/>
  <c r="T8" i="1" s="1"/>
  <c r="O7" i="1"/>
  <c r="O101" i="1"/>
  <c r="Q101" i="1" s="1"/>
  <c r="T101" i="1" s="1"/>
  <c r="O20" i="1"/>
  <c r="Q20" i="1" s="1"/>
  <c r="T20" i="1" s="1"/>
  <c r="O12" i="1"/>
  <c r="Q12" i="1" s="1"/>
  <c r="T12" i="1" s="1"/>
  <c r="O59" i="1"/>
  <c r="Q59" i="1" s="1"/>
  <c r="T59" i="1" s="1"/>
  <c r="O31" i="1"/>
  <c r="Q31" i="1" s="1"/>
  <c r="T31" i="1" s="1"/>
  <c r="O55" i="1"/>
  <c r="Q55" i="1" s="1"/>
  <c r="T55" i="1" s="1"/>
  <c r="O9" i="1"/>
  <c r="Q9" i="1" s="1"/>
  <c r="T9" i="1" s="1"/>
  <c r="O80" i="1"/>
  <c r="Q80" i="1" s="1"/>
  <c r="O38" i="1"/>
  <c r="Q38" i="1" s="1"/>
  <c r="T38" i="1" s="1"/>
  <c r="O29" i="1"/>
  <c r="Q29" i="1" s="1"/>
  <c r="T29" i="1" s="1"/>
  <c r="O53" i="1"/>
  <c r="Q53" i="1" s="1"/>
  <c r="T53" i="1" s="1"/>
  <c r="T56" i="1" s="1"/>
  <c r="U56" i="1" s="1"/>
  <c r="O97" i="1"/>
  <c r="Q97" i="1" s="1"/>
  <c r="O70" i="1"/>
  <c r="O108" i="1"/>
  <c r="T65" i="1"/>
  <c r="O89" i="1"/>
  <c r="Q88" i="1"/>
  <c r="Q27" i="1"/>
  <c r="Q24" i="1"/>
  <c r="Q45" i="1"/>
  <c r="O46" i="1"/>
  <c r="Q79" i="1"/>
  <c r="O61" i="1"/>
  <c r="O95" i="1"/>
  <c r="Q94" i="1"/>
  <c r="Q17" i="1"/>
  <c r="O86" i="1" l="1"/>
  <c r="O77" i="1"/>
  <c r="Q84" i="1"/>
  <c r="Q86" i="1" s="1"/>
  <c r="T68" i="1"/>
  <c r="U68" i="1" s="1"/>
  <c r="O21" i="1"/>
  <c r="Q68" i="1"/>
  <c r="Q56" i="1"/>
  <c r="Q106" i="1"/>
  <c r="T61" i="1"/>
  <c r="O51" i="1"/>
  <c r="O68" i="1"/>
  <c r="O56" i="1"/>
  <c r="O82" i="1"/>
  <c r="O15" i="1"/>
  <c r="Q73" i="1"/>
  <c r="T73" i="1" s="1"/>
  <c r="T74" i="1" s="1"/>
  <c r="U74" i="1" s="1"/>
  <c r="Q7" i="1"/>
  <c r="Q15" i="1" s="1"/>
  <c r="O106" i="1"/>
  <c r="U61" i="1"/>
  <c r="O71" i="1"/>
  <c r="Q70" i="1"/>
  <c r="T97" i="1"/>
  <c r="T106" i="1" s="1"/>
  <c r="U106" i="1" s="1"/>
  <c r="Q108" i="1"/>
  <c r="O109" i="1"/>
  <c r="T94" i="1"/>
  <c r="T95" i="1" s="1"/>
  <c r="U95" i="1" s="1"/>
  <c r="Q95" i="1"/>
  <c r="T17" i="1"/>
  <c r="T21" i="1" s="1"/>
  <c r="U21" i="1" s="1"/>
  <c r="Q21" i="1"/>
  <c r="Q51" i="1"/>
  <c r="T48" i="1"/>
  <c r="T84" i="1"/>
  <c r="T86" i="1" s="1"/>
  <c r="T79" i="1"/>
  <c r="T82" i="1" s="1"/>
  <c r="U82" i="1" s="1"/>
  <c r="Q82" i="1"/>
  <c r="T24" i="1"/>
  <c r="T25" i="1" s="1"/>
  <c r="U25" i="1" s="1"/>
  <c r="Q25" i="1"/>
  <c r="T88" i="1"/>
  <c r="T89" i="1" s="1"/>
  <c r="U89" i="1" s="1"/>
  <c r="Q89" i="1"/>
  <c r="Q61" i="1"/>
  <c r="T58" i="1"/>
  <c r="Q43" i="1"/>
  <c r="T27" i="1"/>
  <c r="T43" i="1" s="1"/>
  <c r="U43" i="1" s="1"/>
  <c r="T76" i="1"/>
  <c r="T77" i="1" s="1"/>
  <c r="U77" i="1" s="1"/>
  <c r="Q77" i="1"/>
  <c r="Q46" i="1"/>
  <c r="T45" i="1"/>
  <c r="T46" i="1" s="1"/>
  <c r="U46" i="1" s="1"/>
  <c r="T7" i="1" l="1"/>
  <c r="T15" i="1" s="1"/>
  <c r="U15" i="1" s="1"/>
  <c r="Q74" i="1"/>
  <c r="T108" i="1"/>
  <c r="T109" i="1" s="1"/>
  <c r="U109" i="1" s="1"/>
  <c r="Q109" i="1"/>
  <c r="T70" i="1"/>
  <c r="T71" i="1" s="1"/>
  <c r="U71" i="1" s="1"/>
  <c r="Q71" i="1"/>
  <c r="U51" i="1"/>
  <c r="T51" i="1"/>
</calcChain>
</file>

<file path=xl/comments1.xml><?xml version="1.0" encoding="utf-8"?>
<comments xmlns="http://schemas.openxmlformats.org/spreadsheetml/2006/main">
  <authors>
    <author>Rowena Krentz</author>
  </authors>
  <commentList>
    <comment ref="P33" authorId="0">
      <text>
        <r>
          <rPr>
            <b/>
            <sz val="9"/>
            <color indexed="81"/>
            <rFont val="Tahoma"/>
            <family val="2"/>
          </rPr>
          <t>Rowena Krentz:</t>
        </r>
        <r>
          <rPr>
            <sz val="9"/>
            <color indexed="81"/>
            <rFont val="Tahoma"/>
            <family val="2"/>
          </rPr>
          <t xml:space="preserve">
Renewals 1/2 of total amount due to joint contribution by U of W</t>
        </r>
      </text>
    </comment>
    <comment ref="P40" authorId="0">
      <text>
        <r>
          <rPr>
            <b/>
            <sz val="9"/>
            <color indexed="81"/>
            <rFont val="Tahoma"/>
            <family val="2"/>
          </rPr>
          <t>Rowena Krentz:</t>
        </r>
        <r>
          <rPr>
            <sz val="9"/>
            <color indexed="81"/>
            <rFont val="Tahoma"/>
            <family val="2"/>
          </rPr>
          <t xml:space="preserve">
Renewals 1/2 of total amount due to joint contribution by U of W</t>
        </r>
      </text>
    </comment>
    <comment ref="P41" authorId="0">
      <text>
        <r>
          <rPr>
            <b/>
            <sz val="9"/>
            <color indexed="81"/>
            <rFont val="Tahoma"/>
            <family val="2"/>
          </rPr>
          <t>Rowena Krentz:</t>
        </r>
        <r>
          <rPr>
            <sz val="9"/>
            <color indexed="81"/>
            <rFont val="Tahoma"/>
            <family val="2"/>
          </rPr>
          <t xml:space="preserve">
Renewals 1/2 of total amount due to joint contribution by U of W</t>
        </r>
      </text>
    </comment>
    <comment ref="P67" authorId="0">
      <text>
        <r>
          <rPr>
            <b/>
            <sz val="9"/>
            <color indexed="81"/>
            <rFont val="Tahoma"/>
            <family val="2"/>
          </rPr>
          <t>Rowena Krentz:</t>
        </r>
        <r>
          <rPr>
            <sz val="9"/>
            <color indexed="81"/>
            <rFont val="Tahoma"/>
            <family val="2"/>
          </rPr>
          <t xml:space="preserve">
Renewals 1/2 of total amount for JMP due to joint contribution by U of W</t>
        </r>
      </text>
    </comment>
  </commentList>
</comments>
</file>

<file path=xl/sharedStrings.xml><?xml version="1.0" encoding="utf-8"?>
<sst xmlns="http://schemas.openxmlformats.org/spreadsheetml/2006/main" count="157" uniqueCount="130">
  <si>
    <t xml:space="preserve">University of Manitoba Graduate Fellowships </t>
  </si>
  <si>
    <t>2015-2016 Final Quotas by Unit &amp; Faculty</t>
  </si>
  <si>
    <t>Baseline</t>
  </si>
  <si>
    <t>MGS Allocation</t>
  </si>
  <si>
    <t>Total $ Available</t>
  </si>
  <si>
    <t>Less Medicine</t>
  </si>
  <si>
    <t>Subtotal</t>
  </si>
  <si>
    <t>Overcommitment</t>
  </si>
  <si>
    <t>Total Funds</t>
  </si>
  <si>
    <t>Renewals</t>
  </si>
  <si>
    <t>Funds Available for
New Awards</t>
  </si>
  <si>
    <t>2013-2014</t>
  </si>
  <si>
    <t>2014-2015</t>
  </si>
  <si>
    <t>Faculty</t>
  </si>
  <si>
    <t>Department</t>
  </si>
  <si>
    <t>Master</t>
  </si>
  <si>
    <t>Ph.D.</t>
  </si>
  <si>
    <t>Total</t>
  </si>
  <si>
    <t>Masters
(1-2 yrs)</t>
  </si>
  <si>
    <t>Masters
(&gt;2 yrs)</t>
  </si>
  <si>
    <t>Masters
Total</t>
  </si>
  <si>
    <t>Ph.D.
(1-4 yrs)</t>
  </si>
  <si>
    <t>Ph.D.
(&gt;4 yrs)</t>
  </si>
  <si>
    <t>Ph.D.
Total</t>
  </si>
  <si>
    <t>Dept
Avg</t>
  </si>
  <si>
    <t>Fac
Avg</t>
  </si>
  <si>
    <t>Budget</t>
  </si>
  <si>
    <t>Budget
 Remaining</t>
  </si>
  <si>
    <t>Unit</t>
  </si>
  <si>
    <t>Agric &amp; Fd. Sc.</t>
  </si>
  <si>
    <t>Agribusiness and Agric. Economics</t>
  </si>
  <si>
    <t>Animal Science</t>
  </si>
  <si>
    <t>Biosystems Engineering</t>
  </si>
  <si>
    <t>Entomology</t>
  </si>
  <si>
    <t>Food Science</t>
  </si>
  <si>
    <r>
      <t>Human Nutritional Sciences</t>
    </r>
    <r>
      <rPr>
        <vertAlign val="superscript"/>
        <sz val="9"/>
        <rFont val="Calibri"/>
        <family val="2"/>
        <scheme val="minor"/>
      </rPr>
      <t xml:space="preserve">5 </t>
    </r>
  </si>
  <si>
    <t>Plant Science</t>
  </si>
  <si>
    <t>Soil Science</t>
  </si>
  <si>
    <t>Architecture</t>
  </si>
  <si>
    <t>City Planning</t>
  </si>
  <si>
    <t>Interior Design</t>
  </si>
  <si>
    <t xml:space="preserve">Landscape Architecture                                 </t>
  </si>
  <si>
    <r>
      <t>Art, School of</t>
    </r>
    <r>
      <rPr>
        <b/>
        <vertAlign val="superscript"/>
        <sz val="9"/>
        <rFont val="Calibri"/>
        <family val="2"/>
        <scheme val="minor"/>
      </rPr>
      <t xml:space="preserve"> </t>
    </r>
  </si>
  <si>
    <t>Fine Arts</t>
  </si>
  <si>
    <t>Arts</t>
  </si>
  <si>
    <t>Anthropology</t>
  </si>
  <si>
    <t xml:space="preserve">Classics                            </t>
  </si>
  <si>
    <t xml:space="preserve">Economics                </t>
  </si>
  <si>
    <t>English</t>
  </si>
  <si>
    <t>French</t>
  </si>
  <si>
    <t xml:space="preserve">German &amp; Slavic Studies                         </t>
  </si>
  <si>
    <r>
      <t>History</t>
    </r>
    <r>
      <rPr>
        <vertAlign val="superscript"/>
        <sz val="9"/>
        <rFont val="Calibri"/>
        <family val="2"/>
        <scheme val="minor"/>
      </rPr>
      <t>6</t>
    </r>
  </si>
  <si>
    <t>Icelandic</t>
  </si>
  <si>
    <t xml:space="preserve">Linguistics                 </t>
  </si>
  <si>
    <t>Native Studies</t>
  </si>
  <si>
    <t>Philosophy</t>
  </si>
  <si>
    <t>Political Studies</t>
  </si>
  <si>
    <t xml:space="preserve">Psychology                  </t>
  </si>
  <si>
    <r>
      <t>Public Administration</t>
    </r>
    <r>
      <rPr>
        <vertAlign val="superscript"/>
        <sz val="9"/>
        <rFont val="Calibri"/>
        <family val="2"/>
        <scheme val="minor"/>
      </rPr>
      <t>6</t>
    </r>
  </si>
  <si>
    <r>
      <t>Religion</t>
    </r>
    <r>
      <rPr>
        <vertAlign val="superscript"/>
        <sz val="9"/>
        <rFont val="Calibri"/>
        <family val="2"/>
        <scheme val="minor"/>
      </rPr>
      <t>6</t>
    </r>
  </si>
  <si>
    <t>Sociology</t>
  </si>
  <si>
    <t xml:space="preserve">Business, Asper School of </t>
  </si>
  <si>
    <t xml:space="preserve">Management  </t>
  </si>
  <si>
    <t>Education</t>
  </si>
  <si>
    <t>Curriculum, Teaching &amp; Learning</t>
  </si>
  <si>
    <t xml:space="preserve">Educ Admin, Fndns &amp; Psychology      </t>
  </si>
  <si>
    <t>Education Ph.D.</t>
  </si>
  <si>
    <t>Engineering</t>
  </si>
  <si>
    <t>Civil Engineering</t>
  </si>
  <si>
    <t>Electrical and Computer Eng.</t>
  </si>
  <si>
    <r>
      <t>Mechanical Engineering</t>
    </r>
    <r>
      <rPr>
        <vertAlign val="superscript"/>
        <sz val="9"/>
        <rFont val="Calibri"/>
        <family val="2"/>
        <scheme val="minor"/>
      </rPr>
      <t>8</t>
    </r>
  </si>
  <si>
    <t xml:space="preserve">Environment, Earth, and Resources,                      </t>
  </si>
  <si>
    <t xml:space="preserve">Environment and Geography                       </t>
  </si>
  <si>
    <t xml:space="preserve"> Clayton H. Riddell Faculty of             </t>
  </si>
  <si>
    <t xml:space="preserve">Geological Sciences                          </t>
  </si>
  <si>
    <t xml:space="preserve">Natural Resources Institute      </t>
  </si>
  <si>
    <t>Graduate Studies</t>
  </si>
  <si>
    <t>Applied Health Sciences</t>
  </si>
  <si>
    <t>Biomedical Engineering</t>
  </si>
  <si>
    <t>Disability Studies</t>
  </si>
  <si>
    <r>
      <t>Peace &amp; Conflict Studies</t>
    </r>
    <r>
      <rPr>
        <vertAlign val="superscript"/>
        <sz val="9"/>
        <rFont val="Calibri"/>
        <family val="2"/>
        <scheme val="minor"/>
      </rPr>
      <t>6</t>
    </r>
  </si>
  <si>
    <r>
      <t xml:space="preserve">Dentistry, College of </t>
    </r>
    <r>
      <rPr>
        <b/>
        <vertAlign val="superscript"/>
        <sz val="9"/>
        <rFont val="Calibri"/>
        <family val="2"/>
        <scheme val="minor"/>
      </rPr>
      <t>9</t>
    </r>
  </si>
  <si>
    <t>Oral Biology</t>
  </si>
  <si>
    <r>
      <t xml:space="preserve">Nursing, College of </t>
    </r>
    <r>
      <rPr>
        <b/>
        <vertAlign val="superscript"/>
        <sz val="9"/>
        <rFont val="Calibri"/>
        <family val="2"/>
        <scheme val="minor"/>
      </rPr>
      <t>9</t>
    </r>
  </si>
  <si>
    <t>Nursing</t>
  </si>
  <si>
    <r>
      <t xml:space="preserve">Pharmacy, College of </t>
    </r>
    <r>
      <rPr>
        <b/>
        <vertAlign val="superscript"/>
        <sz val="9"/>
        <rFont val="Calibri"/>
        <family val="2"/>
        <scheme val="minor"/>
      </rPr>
      <t>9</t>
    </r>
  </si>
  <si>
    <t>Pharmacy</t>
  </si>
  <si>
    <r>
      <t xml:space="preserve">Rehabilitation Sciences, College of </t>
    </r>
    <r>
      <rPr>
        <b/>
        <vertAlign val="superscript"/>
        <sz val="9"/>
        <rFont val="Calibri"/>
        <family val="2"/>
        <scheme val="minor"/>
      </rPr>
      <t>9</t>
    </r>
  </si>
  <si>
    <t>Medical Rehabilitation</t>
  </si>
  <si>
    <t>*Reduced Allocation</t>
  </si>
  <si>
    <t xml:space="preserve">Occupational Therapy (Regular)        </t>
  </si>
  <si>
    <t>for MOT &amp; PT</t>
  </si>
  <si>
    <t>Physical Therapy</t>
  </si>
  <si>
    <t>Human Ecology</t>
  </si>
  <si>
    <t>Family Social Sciences</t>
  </si>
  <si>
    <t>Textile Sciences</t>
  </si>
  <si>
    <t xml:space="preserve">Kinesiology &amp; Recreation Management </t>
  </si>
  <si>
    <t>Kinesiology and Recreation</t>
  </si>
  <si>
    <t>Law</t>
  </si>
  <si>
    <r>
      <t>Music, Marcel A. Desautels Faculty of</t>
    </r>
    <r>
      <rPr>
        <b/>
        <vertAlign val="superscript"/>
        <sz val="9"/>
        <rFont val="Calibri"/>
        <family val="2"/>
        <scheme val="minor"/>
      </rPr>
      <t xml:space="preserve"> </t>
    </r>
  </si>
  <si>
    <t>Music</t>
  </si>
  <si>
    <t>Science</t>
  </si>
  <si>
    <t>Biological Sciences</t>
  </si>
  <si>
    <t>Botany</t>
  </si>
  <si>
    <t xml:space="preserve"> </t>
  </si>
  <si>
    <t>Chemistry</t>
  </si>
  <si>
    <t>Computer Science</t>
  </si>
  <si>
    <t>Mathematics</t>
  </si>
  <si>
    <t>Microbiology</t>
  </si>
  <si>
    <t xml:space="preserve">Physics and Astronomy                  </t>
  </si>
  <si>
    <t>Statistics</t>
  </si>
  <si>
    <t xml:space="preserve">Zoology                             </t>
  </si>
  <si>
    <t>Social Work</t>
  </si>
  <si>
    <t>$Per Student</t>
  </si>
  <si>
    <r>
      <t>On Exceptional/Parenting Leave</t>
    </r>
    <r>
      <rPr>
        <vertAlign val="superscript"/>
        <sz val="9"/>
        <rFont val="Calibri"/>
        <family val="2"/>
        <scheme val="minor"/>
      </rPr>
      <t>12</t>
    </r>
  </si>
  <si>
    <t>Notes:</t>
  </si>
  <si>
    <t xml:space="preserve">1. Graduate figures include students continuing in a course or thesis over more than one term.  This table excludes graduate diploma students and students in St. Boniface graduate programs.           </t>
  </si>
  <si>
    <r>
      <t xml:space="preserve">2. Year in program is based on the length of time from the program start date, with three terms being a year.  Year in program  </t>
    </r>
    <r>
      <rPr>
        <u/>
        <sz val="9"/>
        <rFont val="Calibri"/>
        <family val="2"/>
        <scheme val="minor"/>
      </rPr>
      <t>has been adjusted</t>
    </r>
    <r>
      <rPr>
        <sz val="9"/>
        <rFont val="Calibri"/>
        <family val="2"/>
        <scheme val="minor"/>
      </rPr>
      <t xml:space="preserve"> for parenting or exceptional leaves.</t>
    </r>
  </si>
  <si>
    <t>3. Students in Individual Interdisciplinary Studies (IIS) are shown under the faculty of their advisor.</t>
  </si>
  <si>
    <t>4. New includes any graduate students starting in the Winter, Summer, or Fall Term in 2014.</t>
  </si>
  <si>
    <t xml:space="preserve">5. Effective Fall Term 2014, the Department of Human Nutritional Sciences moved from the Faculty of Human Ecology to the Faculty of Agricultural and Food Sciences. </t>
  </si>
  <si>
    <t xml:space="preserve">    Comparisons with previous years should be made with caution.</t>
  </si>
  <si>
    <t>7. In 2013, Social Foundations of Education changed its name to Cross-Cultural, Sociological, and Philosophical Foundations in Education.  Students enrolled prior to 2013 will complete under the previous name.</t>
  </si>
  <si>
    <t>8. Mechanical and Manufacturing Engineering changed its name to Mechanical Engineering in 2013.</t>
  </si>
  <si>
    <t>9. Effective November 2014, the Faculties of Dentistry, Medicine, Nursing, and Pharmacy became colleges in the Faculty of Health Sciences.  The College of Rehabilitation Sciences</t>
  </si>
  <si>
    <t xml:space="preserve">    (formerly, the School of Medical Rehabilitation) and the School  of Dental Hygiene also became part of the new faculty. </t>
  </si>
  <si>
    <t>10. Physiology changed its name to Physiology and Pathophysiology in 2014.</t>
  </si>
  <si>
    <t xml:space="preserve">11. Beginning Fall Term 2014, the Master's in Social Work has a revised program structure.  Students enrolled prior to 2014 will complete under the previous program. </t>
  </si>
  <si>
    <t>Preliminary
(January)</t>
  </si>
  <si>
    <t>Final
(May)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</si>
</sst>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u/>
      <sz val="9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104">
    <xf numFmtId="0" fontId="0" fillId="0" borderId="0" xfId="0"/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4" fillId="0" borderId="0" xfId="0" applyNumberFormat="1" applyFont="1"/>
    <xf numFmtId="0" fontId="4" fillId="0" borderId="0" xfId="0" applyFont="1" applyAlignment="1"/>
    <xf numFmtId="0" fontId="4" fillId="0" borderId="0" xfId="0" applyFont="1"/>
    <xf numFmtId="164" fontId="4" fillId="0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4" fillId="0" borderId="0" xfId="3" applyFont="1" applyAlignment="1"/>
    <xf numFmtId="165" fontId="2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0" fontId="2" fillId="0" borderId="0" xfId="0" applyFont="1"/>
    <xf numFmtId="0" fontId="2" fillId="0" borderId="3" xfId="0" applyFont="1" applyBorder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4" xfId="0" applyNumberFormat="1" applyFont="1" applyBorder="1" applyAlignment="1">
      <alignment wrapText="1"/>
    </xf>
    <xf numFmtId="0" fontId="2" fillId="0" borderId="3" xfId="3" applyFont="1" applyBorder="1" applyAlignment="1"/>
    <xf numFmtId="165" fontId="2" fillId="0" borderId="3" xfId="3" applyNumberFormat="1" applyFont="1" applyBorder="1" applyAlignment="1">
      <alignment horizontal="center"/>
    </xf>
    <xf numFmtId="0" fontId="2" fillId="0" borderId="3" xfId="3" applyFont="1" applyBorder="1" applyAlignment="1">
      <alignment horizontal="center" wrapText="1"/>
    </xf>
    <xf numFmtId="164" fontId="2" fillId="0" borderId="0" xfId="3" applyNumberFormat="1" applyFont="1" applyFill="1" applyBorder="1" applyAlignment="1">
      <alignment horizontal="center" wrapText="1"/>
    </xf>
    <xf numFmtId="1" fontId="2" fillId="0" borderId="0" xfId="3" applyNumberFormat="1" applyFont="1" applyFill="1" applyBorder="1" applyAlignment="1">
      <alignment horizontal="center" wrapText="1"/>
    </xf>
    <xf numFmtId="164" fontId="2" fillId="2" borderId="0" xfId="3" applyNumberFormat="1" applyFont="1" applyFill="1" applyBorder="1" applyAlignment="1">
      <alignment horizontal="center"/>
    </xf>
    <xf numFmtId="1" fontId="2" fillId="2" borderId="0" xfId="3" applyNumberFormat="1" applyFont="1" applyFill="1" applyBorder="1" applyAlignment="1">
      <alignment horizontal="center"/>
    </xf>
    <xf numFmtId="0" fontId="2" fillId="0" borderId="0" xfId="0" applyFont="1" applyBorder="1"/>
    <xf numFmtId="0" fontId="2" fillId="0" borderId="0" xfId="3" applyFont="1" applyBorder="1" applyAlignment="1"/>
    <xf numFmtId="165" fontId="2" fillId="0" borderId="0" xfId="3" applyNumberFormat="1" applyFont="1" applyBorder="1" applyAlignment="1">
      <alignment horizontal="center"/>
    </xf>
    <xf numFmtId="0" fontId="2" fillId="0" borderId="0" xfId="3" applyFont="1" applyBorder="1" applyAlignment="1">
      <alignment horizontal="center" wrapText="1"/>
    </xf>
    <xf numFmtId="0" fontId="2" fillId="2" borderId="0" xfId="0" applyFont="1" applyFill="1"/>
    <xf numFmtId="164" fontId="4" fillId="0" borderId="4" xfId="0" applyNumberFormat="1" applyFont="1" applyBorder="1"/>
    <xf numFmtId="165" fontId="4" fillId="0" borderId="0" xfId="0" applyNumberFormat="1" applyFont="1" applyAlignment="1"/>
    <xf numFmtId="165" fontId="4" fillId="0" borderId="0" xfId="5" applyNumberFormat="1" applyFont="1" applyAlignment="1">
      <alignment horizontal="center"/>
    </xf>
    <xf numFmtId="165" fontId="4" fillId="0" borderId="0" xfId="0" applyNumberFormat="1" applyFont="1"/>
    <xf numFmtId="0" fontId="4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64" fontId="4" fillId="2" borderId="0" xfId="0" applyNumberFormat="1" applyFont="1" applyFill="1" applyBorder="1" applyAlignment="1">
      <alignment horizontal="center"/>
    </xf>
    <xf numFmtId="1" fontId="2" fillId="2" borderId="0" xfId="0" applyNumberFormat="1" applyFont="1" applyFill="1" applyBorder="1" applyAlignment="1">
      <alignment horizontal="center"/>
    </xf>
    <xf numFmtId="165" fontId="3" fillId="0" borderId="0" xfId="5" applyNumberFormat="1" applyFont="1" applyFill="1" applyAlignment="1">
      <alignment horizontal="center"/>
    </xf>
    <xf numFmtId="0" fontId="2" fillId="0" borderId="0" xfId="0" applyFont="1" applyFill="1" applyBorder="1"/>
    <xf numFmtId="164" fontId="2" fillId="0" borderId="4" xfId="0" applyNumberFormat="1" applyFont="1" applyBorder="1"/>
    <xf numFmtId="165" fontId="2" fillId="0" borderId="0" xfId="0" applyNumberFormat="1" applyFont="1" applyAlignment="1"/>
    <xf numFmtId="165" fontId="2" fillId="0" borderId="0" xfId="0" applyNumberFormat="1" applyFont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165" fontId="4" fillId="0" borderId="0" xfId="3" applyNumberFormat="1" applyFont="1" applyAlignment="1">
      <alignment horizontal="center"/>
    </xf>
    <xf numFmtId="0" fontId="1" fillId="0" borderId="0" xfId="5" applyAlignment="1">
      <alignment horizontal="center"/>
    </xf>
    <xf numFmtId="165" fontId="4" fillId="0" borderId="0" xfId="5" applyNumberFormat="1" applyFont="1" applyFill="1" applyAlignment="1">
      <alignment horizontal="center"/>
    </xf>
    <xf numFmtId="0" fontId="2" fillId="2" borderId="0" xfId="0" applyFont="1" applyFill="1" applyBorder="1"/>
    <xf numFmtId="165" fontId="4" fillId="0" borderId="0" xfId="3" applyNumberFormat="1" applyFont="1" applyFill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2" borderId="0" xfId="0" applyFont="1" applyFill="1" applyAlignment="1"/>
    <xf numFmtId="0" fontId="2" fillId="0" borderId="0" xfId="0" applyFont="1" applyFill="1" applyBorder="1" applyAlignment="1"/>
    <xf numFmtId="0" fontId="2" fillId="0" borderId="0" xfId="0" applyFont="1" applyBorder="1" applyAlignment="1"/>
    <xf numFmtId="0" fontId="4" fillId="2" borderId="0" xfId="0" applyFont="1" applyFill="1" applyAlignment="1"/>
    <xf numFmtId="44" fontId="4" fillId="0" borderId="0" xfId="1" applyFont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Border="1" applyAlignment="1">
      <alignment horizontal="center"/>
    </xf>
    <xf numFmtId="164" fontId="2" fillId="0" borderId="0" xfId="0" applyNumberFormat="1" applyFont="1"/>
    <xf numFmtId="0" fontId="4" fillId="0" borderId="0" xfId="3" applyFont="1" applyFill="1"/>
    <xf numFmtId="165" fontId="3" fillId="0" borderId="0" xfId="3" applyNumberFormat="1" applyFont="1" applyAlignment="1">
      <alignment horizontal="right"/>
    </xf>
    <xf numFmtId="0" fontId="4" fillId="0" borderId="2" xfId="3" applyFont="1" applyFill="1" applyBorder="1"/>
    <xf numFmtId="165" fontId="4" fillId="0" borderId="2" xfId="3" applyNumberFormat="1" applyFont="1" applyBorder="1" applyAlignment="1">
      <alignment horizontal="right"/>
    </xf>
    <xf numFmtId="165" fontId="4" fillId="0" borderId="0" xfId="3" applyNumberFormat="1" applyFont="1" applyAlignment="1">
      <alignment horizontal="right"/>
    </xf>
    <xf numFmtId="165" fontId="2" fillId="0" borderId="0" xfId="3" applyNumberFormat="1" applyFont="1" applyAlignment="1">
      <alignment horizontal="right"/>
    </xf>
    <xf numFmtId="0" fontId="4" fillId="0" borderId="2" xfId="3" applyFont="1" applyFill="1" applyBorder="1" applyAlignment="1"/>
    <xf numFmtId="9" fontId="4" fillId="0" borderId="2" xfId="4" applyFont="1" applyBorder="1" applyAlignment="1">
      <alignment horizontal="right"/>
    </xf>
    <xf numFmtId="0" fontId="2" fillId="0" borderId="0" xfId="3" applyFont="1" applyFill="1" applyAlignment="1"/>
    <xf numFmtId="0" fontId="4" fillId="0" borderId="0" xfId="0" applyFont="1" applyBorder="1"/>
    <xf numFmtId="0" fontId="2" fillId="0" borderId="0" xfId="3" applyFont="1" applyFill="1" applyAlignment="1">
      <alignment wrapText="1"/>
    </xf>
    <xf numFmtId="0" fontId="4" fillId="0" borderId="0" xfId="0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4" fillId="0" borderId="0" xfId="0" applyFont="1" applyFill="1" applyAlignment="1"/>
    <xf numFmtId="0" fontId="8" fillId="0" borderId="0" xfId="0" applyFont="1"/>
    <xf numFmtId="164" fontId="4" fillId="0" borderId="5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1" fontId="2" fillId="0" borderId="5" xfId="0" applyNumberFormat="1" applyFont="1" applyFill="1" applyBorder="1" applyAlignment="1">
      <alignment horizontal="center"/>
    </xf>
    <xf numFmtId="0" fontId="11" fillId="0" borderId="0" xfId="2" applyFont="1" applyFill="1" applyProtection="1">
      <protection locked="0"/>
    </xf>
    <xf numFmtId="0" fontId="1" fillId="0" borderId="0" xfId="2" applyFont="1"/>
    <xf numFmtId="0" fontId="11" fillId="0" borderId="0" xfId="2" applyFont="1" applyFill="1"/>
    <xf numFmtId="164" fontId="2" fillId="0" borderId="3" xfId="3" applyNumberFormat="1" applyFont="1" applyFill="1" applyBorder="1" applyAlignment="1">
      <alignment horizontal="center" wrapText="1"/>
    </xf>
    <xf numFmtId="1" fontId="2" fillId="0" borderId="3" xfId="3" applyNumberFormat="1" applyFont="1" applyFill="1" applyBorder="1" applyAlignment="1">
      <alignment horizontal="center" wrapText="1"/>
    </xf>
    <xf numFmtId="164" fontId="2" fillId="2" borderId="3" xfId="3" applyNumberFormat="1" applyFont="1" applyFill="1" applyBorder="1" applyAlignment="1">
      <alignment horizontal="center"/>
    </xf>
    <xf numFmtId="1" fontId="2" fillId="2" borderId="3" xfId="3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164" fontId="2" fillId="0" borderId="3" xfId="0" applyNumberFormat="1" applyFont="1" applyBorder="1" applyAlignment="1">
      <alignment horizontal="center" wrapText="1"/>
    </xf>
    <xf numFmtId="164" fontId="2" fillId="0" borderId="6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164" fontId="2" fillId="0" borderId="0" xfId="3" applyNumberFormat="1" applyFont="1" applyFill="1" applyBorder="1" applyAlignment="1">
      <alignment horizontal="center"/>
    </xf>
    <xf numFmtId="2" fontId="2" fillId="2" borderId="0" xfId="3" applyNumberFormat="1" applyFont="1" applyFill="1" applyBorder="1" applyAlignment="1">
      <alignment horizontal="center" wrapText="1"/>
    </xf>
    <xf numFmtId="164" fontId="2" fillId="0" borderId="0" xfId="3" applyNumberFormat="1" applyFont="1" applyFill="1" applyBorder="1" applyAlignment="1">
      <alignment horizontal="center" wrapText="1"/>
    </xf>
  </cellXfs>
  <cellStyles count="6">
    <cellStyle name="Currency" xfId="1" builtinId="4"/>
    <cellStyle name="Normal" xfId="0" builtinId="0"/>
    <cellStyle name="Normal 4" xfId="3"/>
    <cellStyle name="Normal 4 2" xfId="5"/>
    <cellStyle name="Normal 6" xfId="2"/>
    <cellStyle name="Percent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apitor/Desktop/Copy%20of%20Masters_PhD_by_yr_NovF14%20J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S_table"/>
      <sheetName val="PHD_table"/>
      <sheetName val="M+D"/>
      <sheetName val="M+D (2)"/>
      <sheetName val="Sheet1"/>
      <sheetName val="Allocation as of April 30, 2015"/>
    </sheetNames>
    <sheetDataSet>
      <sheetData sheetId="0">
        <row r="12">
          <cell r="D12">
            <v>8</v>
          </cell>
          <cell r="F12">
            <v>8</v>
          </cell>
          <cell r="G12">
            <v>6</v>
          </cell>
          <cell r="H12">
            <v>1</v>
          </cell>
        </row>
        <row r="13">
          <cell r="D13">
            <v>2</v>
          </cell>
          <cell r="F13">
            <v>6</v>
          </cell>
          <cell r="G13">
            <v>4</v>
          </cell>
          <cell r="H13">
            <v>2</v>
          </cell>
        </row>
        <row r="14">
          <cell r="D14">
            <v>9</v>
          </cell>
          <cell r="F14">
            <v>11</v>
          </cell>
          <cell r="G14">
            <v>5</v>
          </cell>
          <cell r="H14">
            <v>0</v>
          </cell>
        </row>
        <row r="15">
          <cell r="D15">
            <v>2</v>
          </cell>
          <cell r="F15">
            <v>2</v>
          </cell>
          <cell r="G15">
            <v>1</v>
          </cell>
          <cell r="H15">
            <v>1</v>
          </cell>
        </row>
        <row r="16">
          <cell r="D16">
            <v>1</v>
          </cell>
          <cell r="F16">
            <v>3</v>
          </cell>
          <cell r="G16">
            <v>6</v>
          </cell>
          <cell r="H16">
            <v>0</v>
          </cell>
        </row>
        <row r="17">
          <cell r="D17">
            <v>16</v>
          </cell>
          <cell r="F17">
            <v>18</v>
          </cell>
          <cell r="G17">
            <v>4</v>
          </cell>
          <cell r="H17">
            <v>1</v>
          </cell>
        </row>
        <row r="18">
          <cell r="D18">
            <v>9</v>
          </cell>
          <cell r="F18">
            <v>10</v>
          </cell>
          <cell r="G18">
            <v>3</v>
          </cell>
          <cell r="H18">
            <v>4</v>
          </cell>
        </row>
        <row r="19">
          <cell r="D19">
            <v>10</v>
          </cell>
          <cell r="F19">
            <v>2</v>
          </cell>
          <cell r="G19">
            <v>8</v>
          </cell>
          <cell r="H19">
            <v>1</v>
          </cell>
        </row>
        <row r="24">
          <cell r="D24">
            <v>27</v>
          </cell>
          <cell r="F24">
            <v>18</v>
          </cell>
          <cell r="G24">
            <v>0</v>
          </cell>
          <cell r="H24">
            <v>1</v>
          </cell>
        </row>
        <row r="25">
          <cell r="D25">
            <v>10</v>
          </cell>
          <cell r="F25">
            <v>15</v>
          </cell>
          <cell r="G25">
            <v>8</v>
          </cell>
          <cell r="H25">
            <v>17</v>
          </cell>
        </row>
        <row r="26">
          <cell r="D26">
            <v>7</v>
          </cell>
          <cell r="F26">
            <v>12</v>
          </cell>
          <cell r="G26">
            <v>8</v>
          </cell>
          <cell r="H26">
            <v>5</v>
          </cell>
        </row>
        <row r="27">
          <cell r="D27">
            <v>14</v>
          </cell>
          <cell r="F27">
            <v>15</v>
          </cell>
          <cell r="G27">
            <v>12</v>
          </cell>
          <cell r="H27">
            <v>19</v>
          </cell>
        </row>
        <row r="32">
          <cell r="D32">
            <v>5</v>
          </cell>
          <cell r="F32">
            <v>3</v>
          </cell>
          <cell r="G32">
            <v>0</v>
          </cell>
          <cell r="H32">
            <v>0</v>
          </cell>
        </row>
        <row r="37">
          <cell r="D37">
            <v>6</v>
          </cell>
          <cell r="F37">
            <v>7</v>
          </cell>
          <cell r="G37">
            <v>9</v>
          </cell>
          <cell r="H37">
            <v>7</v>
          </cell>
        </row>
        <row r="38">
          <cell r="D38">
            <v>5</v>
          </cell>
          <cell r="F38">
            <v>0</v>
          </cell>
          <cell r="G38">
            <v>0</v>
          </cell>
          <cell r="H38">
            <v>0</v>
          </cell>
        </row>
        <row r="39">
          <cell r="D39">
            <v>11</v>
          </cell>
          <cell r="F39">
            <v>1</v>
          </cell>
          <cell r="G39">
            <v>0</v>
          </cell>
          <cell r="H39">
            <v>0</v>
          </cell>
        </row>
        <row r="40">
          <cell r="D40">
            <v>4</v>
          </cell>
          <cell r="F40">
            <v>8</v>
          </cell>
          <cell r="G40">
            <v>0</v>
          </cell>
          <cell r="H40">
            <v>2</v>
          </cell>
        </row>
        <row r="41">
          <cell r="D41">
            <v>1</v>
          </cell>
          <cell r="F41">
            <v>1</v>
          </cell>
          <cell r="G41">
            <v>2</v>
          </cell>
          <cell r="H41">
            <v>2</v>
          </cell>
        </row>
        <row r="42">
          <cell r="D42">
            <v>3</v>
          </cell>
          <cell r="F42">
            <v>0</v>
          </cell>
          <cell r="G42">
            <v>1</v>
          </cell>
          <cell r="H42">
            <v>1</v>
          </cell>
        </row>
        <row r="43">
          <cell r="D43">
            <v>9</v>
          </cell>
          <cell r="F43">
            <v>7</v>
          </cell>
          <cell r="G43">
            <v>5</v>
          </cell>
          <cell r="H43">
            <v>15</v>
          </cell>
        </row>
        <row r="44">
          <cell r="D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D45">
            <v>5</v>
          </cell>
          <cell r="F45">
            <v>1</v>
          </cell>
          <cell r="G45">
            <v>3</v>
          </cell>
          <cell r="H45">
            <v>2</v>
          </cell>
        </row>
        <row r="46">
          <cell r="D46">
            <v>3</v>
          </cell>
          <cell r="F46">
            <v>4</v>
          </cell>
          <cell r="G46">
            <v>3</v>
          </cell>
          <cell r="H46">
            <v>4</v>
          </cell>
        </row>
        <row r="47">
          <cell r="D47">
            <v>4</v>
          </cell>
          <cell r="F47">
            <v>4</v>
          </cell>
          <cell r="G47">
            <v>2</v>
          </cell>
          <cell r="H47">
            <v>0</v>
          </cell>
        </row>
        <row r="48">
          <cell r="D48">
            <v>8</v>
          </cell>
          <cell r="F48">
            <v>2</v>
          </cell>
          <cell r="G48">
            <v>2</v>
          </cell>
          <cell r="H48">
            <v>4</v>
          </cell>
        </row>
        <row r="51">
          <cell r="D51">
            <v>11</v>
          </cell>
          <cell r="F51">
            <v>5</v>
          </cell>
          <cell r="G51">
            <v>6</v>
          </cell>
          <cell r="H51">
            <v>3</v>
          </cell>
        </row>
        <row r="52">
          <cell r="D52">
            <v>5</v>
          </cell>
          <cell r="F52">
            <v>2</v>
          </cell>
          <cell r="G52">
            <v>1</v>
          </cell>
          <cell r="H52">
            <v>0</v>
          </cell>
        </row>
        <row r="53">
          <cell r="D53">
            <v>10</v>
          </cell>
          <cell r="F53">
            <v>10</v>
          </cell>
          <cell r="G53">
            <v>6</v>
          </cell>
          <cell r="H53">
            <v>3</v>
          </cell>
        </row>
        <row r="83">
          <cell r="D83">
            <v>20</v>
          </cell>
          <cell r="F83">
            <v>24</v>
          </cell>
        </row>
        <row r="84">
          <cell r="D84">
            <v>33</v>
          </cell>
          <cell r="F84">
            <v>19</v>
          </cell>
        </row>
        <row r="85">
          <cell r="D85">
            <v>29</v>
          </cell>
          <cell r="F85">
            <v>23</v>
          </cell>
        </row>
        <row r="91">
          <cell r="D91">
            <v>13</v>
          </cell>
          <cell r="F91">
            <v>12</v>
          </cell>
          <cell r="G91">
            <v>6</v>
          </cell>
          <cell r="H91">
            <v>9</v>
          </cell>
        </row>
        <row r="92">
          <cell r="G92">
            <v>3</v>
          </cell>
          <cell r="H92">
            <v>2</v>
          </cell>
        </row>
        <row r="93">
          <cell r="D93">
            <v>4</v>
          </cell>
          <cell r="F93">
            <v>5</v>
          </cell>
          <cell r="G93">
            <v>2</v>
          </cell>
          <cell r="H93">
            <v>3</v>
          </cell>
        </row>
        <row r="94">
          <cell r="D94">
            <v>19</v>
          </cell>
          <cell r="F94">
            <v>20</v>
          </cell>
          <cell r="G94">
            <v>11</v>
          </cell>
          <cell r="H94">
            <v>8</v>
          </cell>
        </row>
        <row r="99">
          <cell r="D99">
            <v>8</v>
          </cell>
          <cell r="F99">
            <v>4</v>
          </cell>
          <cell r="G99">
            <v>1</v>
          </cell>
          <cell r="H99">
            <v>1</v>
          </cell>
        </row>
        <row r="100">
          <cell r="D100">
            <v>4</v>
          </cell>
          <cell r="F100">
            <v>5</v>
          </cell>
          <cell r="G100">
            <v>0</v>
          </cell>
          <cell r="H100">
            <v>2</v>
          </cell>
        </row>
        <row r="102">
          <cell r="D102">
            <v>17</v>
          </cell>
          <cell r="F102">
            <v>9</v>
          </cell>
          <cell r="G102">
            <v>5</v>
          </cell>
          <cell r="H102">
            <v>4</v>
          </cell>
        </row>
        <row r="132">
          <cell r="D132">
            <v>8</v>
          </cell>
          <cell r="F132">
            <v>7</v>
          </cell>
        </row>
        <row r="138">
          <cell r="D138">
            <v>13</v>
          </cell>
          <cell r="F138">
            <v>0</v>
          </cell>
        </row>
        <row r="143">
          <cell r="D143">
            <v>5</v>
          </cell>
          <cell r="F143">
            <v>5</v>
          </cell>
          <cell r="G143">
            <v>6</v>
          </cell>
          <cell r="H143">
            <v>0</v>
          </cell>
        </row>
        <row r="145">
          <cell r="D145">
            <v>50</v>
          </cell>
          <cell r="F145">
            <v>50</v>
          </cell>
          <cell r="G145">
            <v>2</v>
          </cell>
          <cell r="H145">
            <v>1</v>
          </cell>
        </row>
        <row r="146">
          <cell r="D146">
            <v>50</v>
          </cell>
          <cell r="F146">
            <v>48</v>
          </cell>
          <cell r="G146">
            <v>2</v>
          </cell>
          <cell r="H146">
            <v>0</v>
          </cell>
        </row>
        <row r="154">
          <cell r="D154">
            <v>1</v>
          </cell>
          <cell r="F154">
            <v>2</v>
          </cell>
          <cell r="G154">
            <v>12</v>
          </cell>
          <cell r="H154">
            <v>11</v>
          </cell>
        </row>
        <row r="155">
          <cell r="D155">
            <v>2</v>
          </cell>
          <cell r="F155">
            <v>3</v>
          </cell>
          <cell r="G155">
            <v>1</v>
          </cell>
          <cell r="H155">
            <v>0</v>
          </cell>
        </row>
        <row r="161">
          <cell r="D161">
            <v>20</v>
          </cell>
          <cell r="F161">
            <v>10</v>
          </cell>
          <cell r="G161">
            <v>7</v>
          </cell>
          <cell r="H161">
            <v>6</v>
          </cell>
        </row>
        <row r="167">
          <cell r="D167">
            <v>4</v>
          </cell>
          <cell r="F167">
            <v>4</v>
          </cell>
          <cell r="G167">
            <v>0</v>
          </cell>
          <cell r="H167">
            <v>0</v>
          </cell>
        </row>
        <row r="176">
          <cell r="D176">
            <v>4</v>
          </cell>
          <cell r="F176">
            <v>9</v>
          </cell>
          <cell r="G176">
            <v>1</v>
          </cell>
          <cell r="H176">
            <v>0</v>
          </cell>
        </row>
        <row r="180">
          <cell r="D180">
            <v>18</v>
          </cell>
          <cell r="F180">
            <v>15</v>
          </cell>
          <cell r="G180">
            <v>14</v>
          </cell>
          <cell r="H180">
            <v>3</v>
          </cell>
        </row>
        <row r="182">
          <cell r="D182">
            <v>16</v>
          </cell>
          <cell r="F182">
            <v>8</v>
          </cell>
          <cell r="G182">
            <v>5</v>
          </cell>
          <cell r="H182">
            <v>1</v>
          </cell>
        </row>
        <row r="183">
          <cell r="D183">
            <v>14</v>
          </cell>
          <cell r="F183">
            <v>21</v>
          </cell>
          <cell r="G183">
            <v>7</v>
          </cell>
          <cell r="H183">
            <v>5</v>
          </cell>
        </row>
        <row r="184">
          <cell r="D184">
            <v>5</v>
          </cell>
          <cell r="F184">
            <v>5</v>
          </cell>
          <cell r="G184">
            <v>3</v>
          </cell>
          <cell r="H184">
            <v>0</v>
          </cell>
        </row>
        <row r="185">
          <cell r="D185">
            <v>4</v>
          </cell>
          <cell r="F185">
            <v>4</v>
          </cell>
          <cell r="G185">
            <v>1</v>
          </cell>
          <cell r="H185">
            <v>1</v>
          </cell>
        </row>
        <row r="186">
          <cell r="D186">
            <v>9</v>
          </cell>
          <cell r="F186">
            <v>8</v>
          </cell>
          <cell r="G186">
            <v>8</v>
          </cell>
          <cell r="H186">
            <v>2</v>
          </cell>
        </row>
        <row r="187">
          <cell r="D187">
            <v>5</v>
          </cell>
          <cell r="F187">
            <v>7</v>
          </cell>
          <cell r="G187">
            <v>2</v>
          </cell>
          <cell r="H187">
            <v>0</v>
          </cell>
        </row>
        <row r="201">
          <cell r="D201">
            <v>20</v>
          </cell>
          <cell r="F201">
            <v>18</v>
          </cell>
          <cell r="G201">
            <v>6</v>
          </cell>
          <cell r="H201">
            <v>19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399"/>
  <sheetViews>
    <sheetView tabSelected="1" topLeftCell="A82" workbookViewId="0">
      <selection activeCell="V13" sqref="V13"/>
    </sheetView>
  </sheetViews>
  <sheetFormatPr defaultRowHeight="12" x14ac:dyDescent="0.25"/>
  <cols>
    <col min="1" max="1" width="11.33203125" style="7" customWidth="1"/>
    <col min="2" max="2" width="18.33203125" style="7" customWidth="1"/>
    <col min="3" max="3" width="10.44140625" style="1" bestFit="1" customWidth="1"/>
    <col min="4" max="4" width="4.44140625" style="1" bestFit="1" customWidth="1"/>
    <col min="5" max="5" width="4.21875" style="17" bestFit="1" customWidth="1"/>
    <col min="6" max="7" width="6.33203125" style="1" bestFit="1" customWidth="1"/>
    <col min="8" max="8" width="6.33203125" style="3" bestFit="1" customWidth="1"/>
    <col min="9" max="9" width="6.33203125" style="1" bestFit="1" customWidth="1"/>
    <col min="10" max="10" width="5.77734375" style="1" bestFit="1" customWidth="1"/>
    <col min="11" max="11" width="4.44140625" style="3" bestFit="1" customWidth="1"/>
    <col min="12" max="12" width="4.33203125" style="4" bestFit="1" customWidth="1"/>
    <col min="13" max="13" width="4.33203125" style="3" bestFit="1" customWidth="1"/>
    <col min="14" max="14" width="5.109375" style="5" bestFit="1" customWidth="1"/>
    <col min="15" max="15" width="10.109375" style="6" customWidth="1"/>
    <col min="16" max="16" width="10.44140625" style="1" bestFit="1" customWidth="1"/>
    <col min="17" max="17" width="8.88671875" style="7" customWidth="1"/>
    <col min="18" max="18" width="3.77734375" style="8" bestFit="1" customWidth="1"/>
    <col min="19" max="19" width="5.6640625" style="9" bestFit="1" customWidth="1"/>
    <col min="20" max="20" width="3.77734375" style="8" bestFit="1" customWidth="1"/>
    <col min="21" max="21" width="5.6640625" style="10" bestFit="1" customWidth="1"/>
    <col min="22" max="16384" width="8.88671875" style="7"/>
  </cols>
  <sheetData>
    <row r="1" spans="1:22" ht="14.4" x14ac:dyDescent="0.3">
      <c r="A1" s="88" t="s">
        <v>0</v>
      </c>
      <c r="B1" s="89"/>
      <c r="C1" s="7"/>
      <c r="E1" s="2"/>
      <c r="R1" s="48"/>
      <c r="S1" s="38"/>
      <c r="T1" s="48"/>
      <c r="U1" s="46"/>
      <c r="V1" s="79"/>
    </row>
    <row r="2" spans="1:22" ht="14.4" x14ac:dyDescent="0.3">
      <c r="A2" s="90" t="s">
        <v>1</v>
      </c>
      <c r="B2" s="89"/>
      <c r="C2" s="7"/>
      <c r="E2" s="2"/>
      <c r="R2" s="48"/>
      <c r="S2" s="38"/>
      <c r="T2" s="48"/>
      <c r="U2" s="46"/>
      <c r="V2" s="79"/>
    </row>
    <row r="3" spans="1:22" x14ac:dyDescent="0.25">
      <c r="E3" s="2"/>
      <c r="R3" s="48"/>
      <c r="S3" s="38"/>
      <c r="T3" s="48"/>
      <c r="U3" s="46"/>
      <c r="V3" s="79"/>
    </row>
    <row r="4" spans="1:22" ht="23.4" customHeight="1" x14ac:dyDescent="0.25">
      <c r="C4" s="100" t="s">
        <v>11</v>
      </c>
      <c r="D4" s="100"/>
      <c r="E4" s="100"/>
      <c r="F4" s="100" t="s">
        <v>12</v>
      </c>
      <c r="G4" s="100"/>
      <c r="H4" s="100"/>
      <c r="I4" s="100"/>
      <c r="J4" s="100"/>
      <c r="K4" s="100"/>
      <c r="O4" s="11"/>
      <c r="P4" s="12"/>
      <c r="Q4" s="13"/>
      <c r="R4" s="103" t="s">
        <v>128</v>
      </c>
      <c r="S4" s="101"/>
      <c r="T4" s="102" t="s">
        <v>129</v>
      </c>
      <c r="U4" s="102"/>
    </row>
    <row r="5" spans="1:22" ht="24" x14ac:dyDescent="0.25">
      <c r="A5" s="14" t="s">
        <v>13</v>
      </c>
      <c r="B5" s="15" t="s">
        <v>14</v>
      </c>
      <c r="C5" s="95" t="s">
        <v>15</v>
      </c>
      <c r="D5" s="95" t="s">
        <v>16</v>
      </c>
      <c r="E5" s="96" t="s">
        <v>17</v>
      </c>
      <c r="F5" s="97" t="s">
        <v>18</v>
      </c>
      <c r="G5" s="97" t="s">
        <v>19</v>
      </c>
      <c r="H5" s="98" t="s">
        <v>20</v>
      </c>
      <c r="I5" s="97" t="s">
        <v>21</v>
      </c>
      <c r="J5" s="97" t="s">
        <v>22</v>
      </c>
      <c r="K5" s="98" t="s">
        <v>23</v>
      </c>
      <c r="L5" s="98" t="s">
        <v>17</v>
      </c>
      <c r="M5" s="98" t="s">
        <v>24</v>
      </c>
      <c r="N5" s="99" t="s">
        <v>25</v>
      </c>
      <c r="O5" s="21" t="s">
        <v>26</v>
      </c>
      <c r="P5" s="22" t="s">
        <v>9</v>
      </c>
      <c r="Q5" s="23" t="s">
        <v>27</v>
      </c>
      <c r="R5" s="91" t="s">
        <v>28</v>
      </c>
      <c r="S5" s="92" t="s">
        <v>13</v>
      </c>
      <c r="T5" s="93" t="s">
        <v>28</v>
      </c>
      <c r="U5" s="94" t="s">
        <v>13</v>
      </c>
    </row>
    <row r="6" spans="1:22" x14ac:dyDescent="0.25">
      <c r="A6" s="14"/>
      <c r="B6" s="28"/>
      <c r="C6" s="16"/>
      <c r="D6" s="16"/>
      <c r="F6" s="18"/>
      <c r="G6" s="18"/>
      <c r="H6" s="19"/>
      <c r="I6" s="18"/>
      <c r="J6" s="18"/>
      <c r="K6" s="19"/>
      <c r="L6" s="19"/>
      <c r="M6" s="19"/>
      <c r="N6" s="20"/>
      <c r="O6" s="29"/>
      <c r="P6" s="30"/>
      <c r="Q6" s="31"/>
      <c r="R6" s="24"/>
      <c r="S6" s="25"/>
      <c r="T6" s="26"/>
      <c r="U6" s="27"/>
    </row>
    <row r="7" spans="1:22" x14ac:dyDescent="0.25">
      <c r="A7" s="32" t="s">
        <v>29</v>
      </c>
      <c r="B7" s="7" t="s">
        <v>30</v>
      </c>
      <c r="C7" s="1">
        <v>18</v>
      </c>
      <c r="E7" s="17">
        <f>SUM(C7:D7)</f>
        <v>18</v>
      </c>
      <c r="F7" s="1">
        <f>SUM([1]MASTERS_table!D12:F12)</f>
        <v>16</v>
      </c>
      <c r="G7" s="1">
        <f>SUM([1]MASTERS_table!G12:H12)</f>
        <v>7</v>
      </c>
      <c r="H7" s="3">
        <f>F7-(G7*0.05)</f>
        <v>15.65</v>
      </c>
      <c r="L7" s="4">
        <f>H7+K7</f>
        <v>15.65</v>
      </c>
      <c r="M7" s="3">
        <f>AVERAGE(E7,L7)</f>
        <v>16.824999999999999</v>
      </c>
      <c r="N7" s="33"/>
      <c r="O7" s="34">
        <f t="shared" ref="O7:O14" si="0">M7*$B$126</f>
        <v>42374.201598658605</v>
      </c>
      <c r="P7" s="35">
        <v>-14000</v>
      </c>
      <c r="Q7" s="36">
        <f>SUM(O7:P7)</f>
        <v>28374.201598658605</v>
      </c>
      <c r="R7" s="37">
        <v>2.5</v>
      </c>
      <c r="S7" s="38"/>
      <c r="T7" s="39">
        <f>Q7/10666.67</f>
        <v>2.6600805685990663</v>
      </c>
      <c r="U7" s="40"/>
    </row>
    <row r="8" spans="1:22" x14ac:dyDescent="0.25">
      <c r="B8" s="7" t="s">
        <v>31</v>
      </c>
      <c r="C8" s="1">
        <v>12</v>
      </c>
      <c r="D8" s="1">
        <v>15</v>
      </c>
      <c r="E8" s="17">
        <f t="shared" ref="E8:E14" si="1">SUM(C8:D8)</f>
        <v>27</v>
      </c>
      <c r="F8" s="1">
        <f>SUM([1]MASTERS_table!D13:F13)</f>
        <v>8</v>
      </c>
      <c r="G8" s="1">
        <f>SUM([1]MASTERS_table!G13:H13)</f>
        <v>6</v>
      </c>
      <c r="H8" s="3">
        <f t="shared" ref="H8:H14" si="2">F8-(G8*0.05)</f>
        <v>7.7</v>
      </c>
      <c r="I8" s="1">
        <f>9+4</f>
        <v>13</v>
      </c>
      <c r="J8" s="1">
        <f>5+1</f>
        <v>6</v>
      </c>
      <c r="K8" s="3">
        <f>I8-(J8*0.05)</f>
        <v>12.7</v>
      </c>
      <c r="L8" s="4">
        <f t="shared" ref="L8:L14" si="3">H8+K8</f>
        <v>20.399999999999999</v>
      </c>
      <c r="M8" s="3">
        <f t="shared" ref="M8:M14" si="4">AVERAGE(E8,L8)</f>
        <v>23.7</v>
      </c>
      <c r="N8" s="33"/>
      <c r="O8" s="34">
        <f t="shared" si="0"/>
        <v>59689.068522330395</v>
      </c>
      <c r="P8" s="35">
        <v>-72000</v>
      </c>
      <c r="Q8" s="36">
        <f t="shared" ref="Q8:Q14" si="5">SUM(O8:P8)</f>
        <v>-12310.931477669605</v>
      </c>
      <c r="R8" s="37">
        <v>0.5</v>
      </c>
      <c r="S8" s="38"/>
      <c r="T8" s="39">
        <f t="shared" ref="T8:T14" si="6">Q8/10666.67</f>
        <v>-1.1541494653598174</v>
      </c>
      <c r="U8" s="40"/>
    </row>
    <row r="9" spans="1:22" x14ac:dyDescent="0.25">
      <c r="B9" s="7" t="s">
        <v>32</v>
      </c>
      <c r="C9" s="1">
        <v>18</v>
      </c>
      <c r="D9" s="1">
        <v>24</v>
      </c>
      <c r="E9" s="17">
        <f t="shared" si="1"/>
        <v>42</v>
      </c>
      <c r="F9" s="1">
        <f>SUM([1]MASTERS_table!D14:F14)</f>
        <v>20</v>
      </c>
      <c r="G9" s="1">
        <f>SUM([1]MASTERS_table!G14:H14)</f>
        <v>5</v>
      </c>
      <c r="H9" s="3">
        <f t="shared" si="2"/>
        <v>19.75</v>
      </c>
      <c r="I9" s="1">
        <f>1+14</f>
        <v>15</v>
      </c>
      <c r="J9" s="1">
        <f>6+3</f>
        <v>9</v>
      </c>
      <c r="K9" s="3">
        <f t="shared" ref="K9:K14" si="7">I9-(J9*0.05)</f>
        <v>14.55</v>
      </c>
      <c r="L9" s="4">
        <f t="shared" si="3"/>
        <v>34.299999999999997</v>
      </c>
      <c r="M9" s="3">
        <f t="shared" si="4"/>
        <v>38.15</v>
      </c>
      <c r="N9" s="33"/>
      <c r="O9" s="34">
        <f t="shared" si="0"/>
        <v>96081.770638266011</v>
      </c>
      <c r="P9" s="35">
        <v>-32000</v>
      </c>
      <c r="Q9" s="36">
        <f t="shared" si="5"/>
        <v>64081.770638266011</v>
      </c>
      <c r="R9" s="37">
        <v>5.4</v>
      </c>
      <c r="S9" s="38"/>
      <c r="T9" s="39">
        <f t="shared" si="6"/>
        <v>6.007664119942401</v>
      </c>
      <c r="U9" s="40"/>
    </row>
    <row r="10" spans="1:22" x14ac:dyDescent="0.25">
      <c r="B10" s="7" t="s">
        <v>33</v>
      </c>
      <c r="C10" s="1">
        <v>4</v>
      </c>
      <c r="D10" s="1">
        <v>2</v>
      </c>
      <c r="E10" s="17">
        <f t="shared" si="1"/>
        <v>6</v>
      </c>
      <c r="F10" s="1">
        <f>SUM([1]MASTERS_table!D15:F15)</f>
        <v>4</v>
      </c>
      <c r="G10" s="1">
        <f>SUM([1]MASTERS_table!G15:H15)</f>
        <v>2</v>
      </c>
      <c r="H10" s="3">
        <f t="shared" si="2"/>
        <v>3.9</v>
      </c>
      <c r="I10" s="1">
        <f>2+3</f>
        <v>5</v>
      </c>
      <c r="J10" s="1">
        <v>2</v>
      </c>
      <c r="K10" s="3">
        <f t="shared" si="7"/>
        <v>4.9000000000000004</v>
      </c>
      <c r="L10" s="4">
        <f t="shared" si="3"/>
        <v>8.8000000000000007</v>
      </c>
      <c r="M10" s="3">
        <f t="shared" si="4"/>
        <v>7.4</v>
      </c>
      <c r="N10" s="33"/>
      <c r="O10" s="34">
        <f t="shared" si="0"/>
        <v>18637.093125115822</v>
      </c>
      <c r="P10" s="35">
        <v>-27333.34</v>
      </c>
      <c r="Q10" s="36">
        <f t="shared" si="5"/>
        <v>-8696.2468748841784</v>
      </c>
      <c r="R10" s="37">
        <v>-1.7</v>
      </c>
      <c r="S10" s="38"/>
      <c r="T10" s="39">
        <f t="shared" si="6"/>
        <v>-0.81527288974761369</v>
      </c>
      <c r="U10" s="40"/>
    </row>
    <row r="11" spans="1:22" x14ac:dyDescent="0.25">
      <c r="B11" s="7" t="s">
        <v>34</v>
      </c>
      <c r="C11" s="1">
        <v>9</v>
      </c>
      <c r="D11" s="1">
        <v>12</v>
      </c>
      <c r="E11" s="17">
        <f t="shared" si="1"/>
        <v>21</v>
      </c>
      <c r="F11" s="1">
        <f>SUM([1]MASTERS_table!D16:F16)</f>
        <v>4</v>
      </c>
      <c r="G11" s="1">
        <f>SUM([1]MASTERS_table!G16:H16)</f>
        <v>6</v>
      </c>
      <c r="H11" s="3">
        <f t="shared" si="2"/>
        <v>3.7</v>
      </c>
      <c r="I11" s="1">
        <v>10</v>
      </c>
      <c r="J11" s="1">
        <f>2+2</f>
        <v>4</v>
      </c>
      <c r="K11" s="3">
        <f t="shared" si="7"/>
        <v>9.8000000000000007</v>
      </c>
      <c r="L11" s="4">
        <f t="shared" si="3"/>
        <v>13.5</v>
      </c>
      <c r="M11" s="3">
        <f t="shared" si="4"/>
        <v>17.25</v>
      </c>
      <c r="N11" s="33"/>
      <c r="O11" s="34">
        <f t="shared" si="0"/>
        <v>43444.575190303767</v>
      </c>
      <c r="P11" s="35">
        <v>-4666.67</v>
      </c>
      <c r="Q11" s="36">
        <f t="shared" si="5"/>
        <v>38777.905190303769</v>
      </c>
      <c r="R11" s="37">
        <v>3.7</v>
      </c>
      <c r="S11" s="38"/>
      <c r="T11" s="39">
        <f t="shared" si="6"/>
        <v>3.6354274755198923</v>
      </c>
      <c r="U11" s="40"/>
    </row>
    <row r="12" spans="1:22" ht="13.8" x14ac:dyDescent="0.25">
      <c r="B12" s="7" t="s">
        <v>35</v>
      </c>
      <c r="C12" s="1">
        <v>29</v>
      </c>
      <c r="D12" s="1">
        <v>16</v>
      </c>
      <c r="E12" s="17">
        <f t="shared" si="1"/>
        <v>45</v>
      </c>
      <c r="F12" s="1">
        <f>SUM([1]MASTERS_table!D17:F17)</f>
        <v>34</v>
      </c>
      <c r="G12" s="1">
        <f>SUM([1]MASTERS_table!G17:H17)</f>
        <v>5</v>
      </c>
      <c r="H12" s="3">
        <f t="shared" si="2"/>
        <v>33.75</v>
      </c>
      <c r="I12" s="1">
        <f>3+13</f>
        <v>16</v>
      </c>
      <c r="J12" s="1">
        <f>3+3</f>
        <v>6</v>
      </c>
      <c r="K12" s="3">
        <f t="shared" si="7"/>
        <v>15.7</v>
      </c>
      <c r="L12" s="4">
        <f t="shared" si="3"/>
        <v>49.45</v>
      </c>
      <c r="M12" s="3">
        <f t="shared" si="4"/>
        <v>47.225000000000001</v>
      </c>
      <c r="N12" s="33"/>
      <c r="O12" s="34">
        <f t="shared" si="0"/>
        <v>118937.39497751278</v>
      </c>
      <c r="P12" s="41">
        <v>-51333.33</v>
      </c>
      <c r="Q12" s="36">
        <f t="shared" si="5"/>
        <v>67604.064977512782</v>
      </c>
      <c r="R12" s="37">
        <v>3.6</v>
      </c>
      <c r="S12" s="38"/>
      <c r="T12" s="39">
        <f t="shared" si="6"/>
        <v>6.3378791110546011</v>
      </c>
      <c r="U12" s="40"/>
    </row>
    <row r="13" spans="1:22" x14ac:dyDescent="0.25">
      <c r="B13" s="7" t="s">
        <v>36</v>
      </c>
      <c r="C13" s="1">
        <v>14</v>
      </c>
      <c r="D13" s="1">
        <v>14</v>
      </c>
      <c r="E13" s="17">
        <f t="shared" si="1"/>
        <v>28</v>
      </c>
      <c r="F13" s="1">
        <f>SUM([1]MASTERS_table!D18:F18)</f>
        <v>19</v>
      </c>
      <c r="G13" s="1">
        <f>SUM([1]MASTERS_table!G18:H18)</f>
        <v>7</v>
      </c>
      <c r="H13" s="3">
        <f t="shared" si="2"/>
        <v>18.649999999999999</v>
      </c>
      <c r="I13" s="1">
        <f>4+11</f>
        <v>15</v>
      </c>
      <c r="J13" s="1">
        <f>2+3</f>
        <v>5</v>
      </c>
      <c r="K13" s="3">
        <f t="shared" si="7"/>
        <v>14.75</v>
      </c>
      <c r="L13" s="4">
        <f t="shared" si="3"/>
        <v>33.4</v>
      </c>
      <c r="M13" s="3">
        <f t="shared" si="4"/>
        <v>30.7</v>
      </c>
      <c r="N13" s="33"/>
      <c r="O13" s="34">
        <f t="shared" si="0"/>
        <v>77318.75120825076</v>
      </c>
      <c r="P13" s="35">
        <v>-20000</v>
      </c>
      <c r="Q13" s="36">
        <f t="shared" si="5"/>
        <v>57318.75120825076</v>
      </c>
      <c r="R13" s="37">
        <v>4.9000000000000004</v>
      </c>
      <c r="S13" s="38"/>
      <c r="T13" s="39">
        <f t="shared" si="6"/>
        <v>5.3736312465137441</v>
      </c>
      <c r="U13" s="40"/>
    </row>
    <row r="14" spans="1:22" x14ac:dyDescent="0.25">
      <c r="B14" s="7" t="s">
        <v>37</v>
      </c>
      <c r="C14" s="1">
        <v>13</v>
      </c>
      <c r="D14" s="1">
        <v>11</v>
      </c>
      <c r="E14" s="17">
        <f t="shared" si="1"/>
        <v>24</v>
      </c>
      <c r="F14" s="1">
        <f>SUM([1]MASTERS_table!D19:F19)</f>
        <v>12</v>
      </c>
      <c r="G14" s="1">
        <f>SUM([1]MASTERS_table!G19:H19)</f>
        <v>9</v>
      </c>
      <c r="H14" s="3">
        <f t="shared" si="2"/>
        <v>11.55</v>
      </c>
      <c r="I14" s="1">
        <f>1+9</f>
        <v>10</v>
      </c>
      <c r="J14" s="1">
        <f>1+1</f>
        <v>2</v>
      </c>
      <c r="K14" s="3">
        <f t="shared" si="7"/>
        <v>9.9</v>
      </c>
      <c r="L14" s="4">
        <f t="shared" si="3"/>
        <v>21.450000000000003</v>
      </c>
      <c r="M14" s="3">
        <f t="shared" si="4"/>
        <v>22.725000000000001</v>
      </c>
      <c r="N14" s="33"/>
      <c r="O14" s="34">
        <f t="shared" si="0"/>
        <v>57233.505576791489</v>
      </c>
      <c r="P14" s="35">
        <v>-64000</v>
      </c>
      <c r="Q14" s="36">
        <f t="shared" si="5"/>
        <v>-6766.4944232085109</v>
      </c>
      <c r="R14" s="37">
        <v>0.4</v>
      </c>
      <c r="S14" s="38"/>
      <c r="T14" s="39">
        <f t="shared" si="6"/>
        <v>-0.63435865393871849</v>
      </c>
      <c r="U14" s="40"/>
    </row>
    <row r="15" spans="1:22" x14ac:dyDescent="0.25">
      <c r="B15" s="42" t="s">
        <v>6</v>
      </c>
      <c r="C15" s="1">
        <f>SUM(C7:C14)</f>
        <v>117</v>
      </c>
      <c r="D15" s="1">
        <f t="shared" ref="D15:M15" si="8">SUM(D7:D14)</f>
        <v>94</v>
      </c>
      <c r="E15" s="17">
        <f t="shared" si="8"/>
        <v>211</v>
      </c>
      <c r="F15" s="1">
        <f t="shared" si="8"/>
        <v>117</v>
      </c>
      <c r="G15" s="1">
        <f t="shared" si="8"/>
        <v>47</v>
      </c>
      <c r="H15" s="3">
        <f t="shared" si="8"/>
        <v>114.64999999999999</v>
      </c>
      <c r="I15" s="1">
        <f t="shared" si="8"/>
        <v>84</v>
      </c>
      <c r="J15" s="1">
        <f t="shared" si="8"/>
        <v>34</v>
      </c>
      <c r="K15" s="3">
        <f t="shared" si="8"/>
        <v>82.300000000000011</v>
      </c>
      <c r="L15" s="4">
        <f t="shared" si="8"/>
        <v>196.95</v>
      </c>
      <c r="M15" s="4">
        <f t="shared" si="8"/>
        <v>203.97499999999999</v>
      </c>
      <c r="N15" s="43">
        <f>M15</f>
        <v>203.97499999999999</v>
      </c>
      <c r="O15" s="44">
        <f>SUM(O7:O14)</f>
        <v>513716.36083722959</v>
      </c>
      <c r="P15" s="45">
        <f>SUM(P7:P14)</f>
        <v>-285333.34000000003</v>
      </c>
      <c r="Q15" s="44">
        <f>SUM(Q7:Q14)</f>
        <v>228383.02083722962</v>
      </c>
      <c r="R15" s="46">
        <f>SUM(R7:R14)</f>
        <v>19.299999999999997</v>
      </c>
      <c r="S15" s="46">
        <f>ROUND(R15,1)</f>
        <v>19.3</v>
      </c>
      <c r="T15" s="47">
        <f>SUM(T7,T9,T11:T13)</f>
        <v>24.014682521629709</v>
      </c>
      <c r="U15" s="40">
        <f>ROUND(T15,1)</f>
        <v>24</v>
      </c>
    </row>
    <row r="16" spans="1:22" x14ac:dyDescent="0.25">
      <c r="B16" s="28"/>
      <c r="N16" s="33"/>
      <c r="R16" s="48"/>
      <c r="S16" s="38"/>
      <c r="T16" s="39"/>
      <c r="U16" s="40"/>
    </row>
    <row r="17" spans="1:21" x14ac:dyDescent="0.25">
      <c r="A17" s="32" t="s">
        <v>38</v>
      </c>
      <c r="B17" s="7" t="s">
        <v>38</v>
      </c>
      <c r="C17" s="1">
        <v>47</v>
      </c>
      <c r="E17" s="17">
        <f t="shared" ref="E17:E20" si="9">SUM(C17:D17)</f>
        <v>47</v>
      </c>
      <c r="F17" s="1">
        <f>SUM([1]MASTERS_table!D24:F24)</f>
        <v>45</v>
      </c>
      <c r="G17" s="1">
        <f>SUM([1]MASTERS_table!G24:H24)</f>
        <v>1</v>
      </c>
      <c r="H17" s="3">
        <f t="shared" ref="H17:H20" si="10">F17-(G17*0.05)</f>
        <v>44.95</v>
      </c>
      <c r="L17" s="4">
        <f t="shared" ref="L17:L20" si="11">H17+K17</f>
        <v>44.95</v>
      </c>
      <c r="M17" s="3">
        <f t="shared" ref="M17:M20" si="12">AVERAGE(E17,L17)</f>
        <v>45.975000000000001</v>
      </c>
      <c r="N17" s="33"/>
      <c r="O17" s="34">
        <f>M17*$B$126</f>
        <v>115789.23735502701</v>
      </c>
      <c r="P17" s="35">
        <v>-88666.68</v>
      </c>
      <c r="Q17" s="36">
        <f t="shared" ref="Q17:Q20" si="13">SUM(O17:P17)</f>
        <v>27122.55735502702</v>
      </c>
      <c r="R17" s="37">
        <v>-0.6</v>
      </c>
      <c r="S17" s="38"/>
      <c r="T17" s="39">
        <f>Q17/10666.67</f>
        <v>2.5427389574278587</v>
      </c>
      <c r="U17" s="40"/>
    </row>
    <row r="18" spans="1:21" x14ac:dyDescent="0.25">
      <c r="B18" s="7" t="s">
        <v>39</v>
      </c>
      <c r="C18" s="1">
        <v>24</v>
      </c>
      <c r="E18" s="17">
        <f t="shared" si="9"/>
        <v>24</v>
      </c>
      <c r="F18" s="1">
        <f>SUM([1]MASTERS_table!D25:F25)</f>
        <v>25</v>
      </c>
      <c r="G18" s="1">
        <f>SUM([1]MASTERS_table!G25:H25)</f>
        <v>25</v>
      </c>
      <c r="H18" s="3">
        <f t="shared" si="10"/>
        <v>23.75</v>
      </c>
      <c r="L18" s="4">
        <f t="shared" si="11"/>
        <v>23.75</v>
      </c>
      <c r="M18" s="3">
        <f t="shared" si="12"/>
        <v>23.875</v>
      </c>
      <c r="N18" s="33"/>
      <c r="O18" s="34">
        <f>M18*$B$126</f>
        <v>60129.810589478402</v>
      </c>
      <c r="P18" s="35">
        <v>-37333.339999999997</v>
      </c>
      <c r="Q18" s="36">
        <f t="shared" si="13"/>
        <v>22796.470589478406</v>
      </c>
      <c r="R18" s="37">
        <v>3.3</v>
      </c>
      <c r="S18" s="38"/>
      <c r="T18" s="39">
        <f t="shared" ref="T18:T20" si="14">Q18/10666.67</f>
        <v>2.1371684498984598</v>
      </c>
      <c r="U18" s="40"/>
    </row>
    <row r="19" spans="1:21" x14ac:dyDescent="0.25">
      <c r="B19" s="7" t="s">
        <v>40</v>
      </c>
      <c r="C19" s="1">
        <v>22</v>
      </c>
      <c r="E19" s="17">
        <f t="shared" si="9"/>
        <v>22</v>
      </c>
      <c r="F19" s="1">
        <f>SUM([1]MASTERS_table!D26:F26)</f>
        <v>19</v>
      </c>
      <c r="G19" s="1">
        <f>SUM([1]MASTERS_table!G26:H26)</f>
        <v>13</v>
      </c>
      <c r="H19" s="3">
        <f t="shared" si="10"/>
        <v>18.350000000000001</v>
      </c>
      <c r="L19" s="4">
        <f t="shared" si="11"/>
        <v>18.350000000000001</v>
      </c>
      <c r="M19" s="3">
        <f t="shared" si="12"/>
        <v>20.175000000000001</v>
      </c>
      <c r="N19" s="33"/>
      <c r="O19" s="34">
        <f>M19*$B$126</f>
        <v>50811.2640269205</v>
      </c>
      <c r="P19" s="35">
        <v>-37333.339999999997</v>
      </c>
      <c r="Q19" s="36">
        <f t="shared" si="13"/>
        <v>13477.924026920504</v>
      </c>
      <c r="R19" s="37">
        <v>1.5</v>
      </c>
      <c r="S19" s="38"/>
      <c r="T19" s="39">
        <f t="shared" si="14"/>
        <v>1.2635549826628651</v>
      </c>
      <c r="U19" s="40"/>
    </row>
    <row r="20" spans="1:21" x14ac:dyDescent="0.25">
      <c r="B20" s="7" t="s">
        <v>41</v>
      </c>
      <c r="C20" s="1">
        <v>31</v>
      </c>
      <c r="E20" s="17">
        <f t="shared" si="9"/>
        <v>31</v>
      </c>
      <c r="F20" s="1">
        <f>SUM([1]MASTERS_table!D27:F27)</f>
        <v>29</v>
      </c>
      <c r="G20" s="1">
        <f>SUM([1]MASTERS_table!G27:H27)</f>
        <v>31</v>
      </c>
      <c r="H20" s="3">
        <f t="shared" si="10"/>
        <v>27.45</v>
      </c>
      <c r="L20" s="4">
        <f t="shared" si="11"/>
        <v>27.45</v>
      </c>
      <c r="M20" s="3">
        <f t="shared" si="12"/>
        <v>29.225000000000001</v>
      </c>
      <c r="N20" s="33"/>
      <c r="O20" s="34">
        <f>M20*$B$126</f>
        <v>73603.92521371755</v>
      </c>
      <c r="P20" s="35">
        <v>-51333.34</v>
      </c>
      <c r="Q20" s="36">
        <f t="shared" si="13"/>
        <v>22270.585213717553</v>
      </c>
      <c r="R20" s="37">
        <v>3.6</v>
      </c>
      <c r="S20" s="38"/>
      <c r="T20" s="39">
        <f t="shared" si="14"/>
        <v>2.0878667113276732</v>
      </c>
      <c r="U20" s="40"/>
    </row>
    <row r="21" spans="1:21" x14ac:dyDescent="0.25">
      <c r="B21" s="42" t="s">
        <v>6</v>
      </c>
      <c r="C21" s="1">
        <f>SUM(C17:C20)</f>
        <v>124</v>
      </c>
      <c r="E21" s="17">
        <f t="shared" ref="E21:M21" si="15">SUM(E17:E20)</f>
        <v>124</v>
      </c>
      <c r="F21" s="1">
        <f t="shared" si="15"/>
        <v>118</v>
      </c>
      <c r="G21" s="1">
        <f t="shared" si="15"/>
        <v>70</v>
      </c>
      <c r="H21" s="3">
        <f t="shared" si="15"/>
        <v>114.50000000000001</v>
      </c>
      <c r="L21" s="4">
        <f t="shared" si="15"/>
        <v>114.50000000000001</v>
      </c>
      <c r="M21" s="4">
        <f t="shared" si="15"/>
        <v>119.25</v>
      </c>
      <c r="N21" s="43">
        <f>M21</f>
        <v>119.25</v>
      </c>
      <c r="O21" s="44">
        <f>SUM(O17:O20)</f>
        <v>300334.23718514346</v>
      </c>
      <c r="P21" s="45">
        <f>SUM(P17:P20)</f>
        <v>-214666.69999999998</v>
      </c>
      <c r="Q21" s="44">
        <f>SUM(Q17:Q20)</f>
        <v>85667.537185143476</v>
      </c>
      <c r="R21" s="46">
        <f>SUM(R17:R20)</f>
        <v>7.7999999999999989</v>
      </c>
      <c r="S21" s="46">
        <f>ROUND(R21,1)</f>
        <v>7.8</v>
      </c>
      <c r="T21" s="47">
        <f>SUM(T17:T20)</f>
        <v>8.0313291013168566</v>
      </c>
      <c r="U21" s="40">
        <f>ROUND(T21,1)</f>
        <v>8</v>
      </c>
    </row>
    <row r="22" spans="1:21" x14ac:dyDescent="0.25">
      <c r="B22" s="28"/>
      <c r="N22" s="33"/>
      <c r="R22" s="48"/>
      <c r="S22" s="38"/>
      <c r="T22" s="39"/>
      <c r="U22" s="40"/>
    </row>
    <row r="23" spans="1:21" x14ac:dyDescent="0.25">
      <c r="N23" s="33"/>
      <c r="R23" s="48"/>
      <c r="S23" s="38"/>
      <c r="T23" s="39"/>
      <c r="U23" s="40"/>
    </row>
    <row r="24" spans="1:21" ht="13.8" x14ac:dyDescent="0.25">
      <c r="A24" s="49" t="s">
        <v>42</v>
      </c>
      <c r="B24" s="7" t="s">
        <v>43</v>
      </c>
      <c r="C24" s="1">
        <v>6</v>
      </c>
      <c r="E24" s="17">
        <f t="shared" ref="E24" si="16">SUM(C24:D24)</f>
        <v>6</v>
      </c>
      <c r="F24" s="1">
        <f>SUM([1]MASTERS_table!D32:F32)</f>
        <v>8</v>
      </c>
      <c r="G24" s="1">
        <f>SUM([1]MASTERS_table!G32:H32)</f>
        <v>0</v>
      </c>
      <c r="H24" s="3">
        <f t="shared" ref="H24" si="17">F24-(G24*0.05)</f>
        <v>8</v>
      </c>
      <c r="L24" s="4">
        <f t="shared" ref="L24" si="18">H24+K24</f>
        <v>8</v>
      </c>
      <c r="M24" s="3">
        <f t="shared" ref="M24" si="19">AVERAGE(E24,L24)</f>
        <v>7</v>
      </c>
      <c r="N24" s="33"/>
      <c r="O24" s="34">
        <f>M24*$B$126</f>
        <v>17629.682685920372</v>
      </c>
      <c r="P24" s="50">
        <v>-4666.67</v>
      </c>
      <c r="Q24" s="36">
        <f t="shared" ref="Q24" si="20">SUM(O24:P24)</f>
        <v>12963.012685920372</v>
      </c>
      <c r="R24" s="37">
        <v>0.9</v>
      </c>
      <c r="S24" s="38"/>
      <c r="T24" s="39">
        <f>Q24/10666.67</f>
        <v>1.2152820595293912</v>
      </c>
      <c r="U24" s="40"/>
    </row>
    <row r="25" spans="1:21" x14ac:dyDescent="0.25">
      <c r="B25" s="42" t="s">
        <v>6</v>
      </c>
      <c r="C25" s="1">
        <f>SUM(C24)</f>
        <v>6</v>
      </c>
      <c r="E25" s="17">
        <f t="shared" ref="E25:M25" si="21">SUM(E24)</f>
        <v>6</v>
      </c>
      <c r="F25" s="1">
        <f t="shared" si="21"/>
        <v>8</v>
      </c>
      <c r="G25" s="1">
        <f t="shared" si="21"/>
        <v>0</v>
      </c>
      <c r="H25" s="3">
        <f t="shared" si="21"/>
        <v>8</v>
      </c>
      <c r="L25" s="4">
        <f t="shared" si="21"/>
        <v>8</v>
      </c>
      <c r="M25" s="4">
        <f t="shared" si="21"/>
        <v>7</v>
      </c>
      <c r="N25" s="43">
        <f>M25</f>
        <v>7</v>
      </c>
      <c r="O25" s="44">
        <f>SUM(O24)</f>
        <v>17629.682685920372</v>
      </c>
      <c r="P25" s="45">
        <f t="shared" ref="P25:T25" si="22">SUM(P24)</f>
        <v>-4666.67</v>
      </c>
      <c r="Q25" s="44">
        <f t="shared" si="22"/>
        <v>12963.012685920372</v>
      </c>
      <c r="R25" s="46">
        <f>SUM(R24)</f>
        <v>0.9</v>
      </c>
      <c r="S25" s="46">
        <f>ROUND(R25,1)</f>
        <v>0.9</v>
      </c>
      <c r="T25" s="47">
        <f t="shared" si="22"/>
        <v>1.2152820595293912</v>
      </c>
      <c r="U25" s="40">
        <f>ROUND(T25,1)</f>
        <v>1.2</v>
      </c>
    </row>
    <row r="26" spans="1:21" x14ac:dyDescent="0.25">
      <c r="B26" s="28"/>
      <c r="N26" s="33"/>
      <c r="R26" s="48"/>
      <c r="S26" s="38"/>
      <c r="T26" s="39"/>
      <c r="U26" s="40"/>
    </row>
    <row r="27" spans="1:21" x14ac:dyDescent="0.25">
      <c r="A27" s="32" t="s">
        <v>44</v>
      </c>
      <c r="B27" s="7" t="s">
        <v>45</v>
      </c>
      <c r="C27" s="1">
        <v>18</v>
      </c>
      <c r="D27" s="1">
        <v>9</v>
      </c>
      <c r="E27" s="17">
        <f t="shared" ref="E27:E42" si="23">SUM(C27:D27)</f>
        <v>27</v>
      </c>
      <c r="F27" s="1">
        <f>SUM([1]MASTERS_table!D37:F37)</f>
        <v>13</v>
      </c>
      <c r="G27" s="1">
        <f>SUM([1]MASTERS_table!G37:H37)</f>
        <v>16</v>
      </c>
      <c r="H27" s="3">
        <f t="shared" ref="H27:H42" si="24">F27-(G27*0.05)</f>
        <v>12.2</v>
      </c>
      <c r="I27" s="1">
        <f>6+4</f>
        <v>10</v>
      </c>
      <c r="J27" s="1">
        <f>3+3</f>
        <v>6</v>
      </c>
      <c r="K27" s="3">
        <f t="shared" ref="K27:K42" si="25">I27-(J27*0.05)</f>
        <v>9.6999999999999993</v>
      </c>
      <c r="L27" s="4">
        <f t="shared" ref="L27:L42" si="26">H27+K27</f>
        <v>21.9</v>
      </c>
      <c r="M27" s="3">
        <f t="shared" ref="M27:M42" si="27">AVERAGE(E27,L27)</f>
        <v>24.45</v>
      </c>
      <c r="N27" s="33"/>
      <c r="O27" s="34">
        <f t="shared" ref="O27:O42" si="28">M27*$B$126</f>
        <v>61577.963095821862</v>
      </c>
      <c r="P27" s="35">
        <v>-60000</v>
      </c>
      <c r="Q27" s="36">
        <f t="shared" ref="Q27:Q42" si="29">SUM(O27:P27)</f>
        <v>1577.9630958218622</v>
      </c>
      <c r="R27" s="37">
        <v>1</v>
      </c>
      <c r="S27" s="38"/>
      <c r="T27" s="39">
        <f>Q27/10666.67</f>
        <v>0.14793399400392646</v>
      </c>
      <c r="U27" s="40"/>
    </row>
    <row r="28" spans="1:21" x14ac:dyDescent="0.25">
      <c r="B28" s="7" t="s">
        <v>46</v>
      </c>
      <c r="C28" s="1">
        <v>0</v>
      </c>
      <c r="D28" s="1">
        <v>0</v>
      </c>
      <c r="E28" s="17">
        <f t="shared" si="23"/>
        <v>0</v>
      </c>
      <c r="F28" s="1">
        <f>SUM([1]MASTERS_table!D38:F38)</f>
        <v>5</v>
      </c>
      <c r="G28" s="1">
        <f>SUM([1]MASTERS_table!G38:H38)</f>
        <v>0</v>
      </c>
      <c r="H28" s="3">
        <f t="shared" si="24"/>
        <v>5</v>
      </c>
      <c r="J28" s="1">
        <f>2+6</f>
        <v>8</v>
      </c>
      <c r="K28" s="3">
        <f t="shared" si="25"/>
        <v>-0.4</v>
      </c>
      <c r="L28" s="4">
        <f t="shared" si="26"/>
        <v>4.5999999999999996</v>
      </c>
      <c r="M28" s="3">
        <f t="shared" si="27"/>
        <v>2.2999999999999998</v>
      </c>
      <c r="N28" s="33"/>
      <c r="O28" s="34">
        <f t="shared" si="28"/>
        <v>5792.6100253738359</v>
      </c>
      <c r="P28" s="35">
        <v>0</v>
      </c>
      <c r="Q28" s="36">
        <f t="shared" si="29"/>
        <v>5792.6100253738359</v>
      </c>
      <c r="R28" s="37">
        <v>-0.9</v>
      </c>
      <c r="S28" s="38"/>
      <c r="T28" s="39">
        <f t="shared" ref="T28:T42" si="30">Q28/10666.67</f>
        <v>0.54305702017347834</v>
      </c>
      <c r="U28" s="40"/>
    </row>
    <row r="29" spans="1:21" x14ac:dyDescent="0.25">
      <c r="B29" s="7" t="s">
        <v>47</v>
      </c>
      <c r="C29" s="1">
        <v>11</v>
      </c>
      <c r="D29" s="1">
        <v>10</v>
      </c>
      <c r="E29" s="17">
        <f t="shared" si="23"/>
        <v>21</v>
      </c>
      <c r="F29" s="1">
        <f>SUM([1]MASTERS_table!D39:F39)</f>
        <v>12</v>
      </c>
      <c r="G29" s="1">
        <f>SUM([1]MASTERS_table!G39:H39)</f>
        <v>0</v>
      </c>
      <c r="H29" s="3">
        <f t="shared" si="24"/>
        <v>12</v>
      </c>
      <c r="I29" s="1">
        <f>5+6</f>
        <v>11</v>
      </c>
      <c r="J29" s="1">
        <f>2+6</f>
        <v>8</v>
      </c>
      <c r="K29" s="3">
        <f t="shared" si="25"/>
        <v>10.6</v>
      </c>
      <c r="L29" s="4">
        <f t="shared" si="26"/>
        <v>22.6</v>
      </c>
      <c r="M29" s="3">
        <f t="shared" si="27"/>
        <v>21.8</v>
      </c>
      <c r="N29" s="33"/>
      <c r="O29" s="34">
        <f t="shared" si="28"/>
        <v>54903.868936152008</v>
      </c>
      <c r="P29" s="35">
        <v>-56000</v>
      </c>
      <c r="Q29" s="36">
        <f t="shared" si="29"/>
        <v>-1096.1310638479918</v>
      </c>
      <c r="R29" s="37">
        <v>-0.5</v>
      </c>
      <c r="S29" s="38"/>
      <c r="T29" s="39">
        <f t="shared" si="30"/>
        <v>-0.1027622551225445</v>
      </c>
      <c r="U29" s="40"/>
    </row>
    <row r="30" spans="1:21" x14ac:dyDescent="0.25">
      <c r="B30" s="7" t="s">
        <v>48</v>
      </c>
      <c r="C30" s="1">
        <v>15</v>
      </c>
      <c r="D30" s="1">
        <v>9</v>
      </c>
      <c r="E30" s="17">
        <f t="shared" si="23"/>
        <v>24</v>
      </c>
      <c r="F30" s="1">
        <f>SUM([1]MASTERS_table!D40:F40)</f>
        <v>12</v>
      </c>
      <c r="G30" s="1">
        <f>SUM([1]MASTERS_table!G40:H40)</f>
        <v>2</v>
      </c>
      <c r="H30" s="3">
        <f t="shared" si="24"/>
        <v>11.9</v>
      </c>
      <c r="I30" s="1">
        <f>2+6</f>
        <v>8</v>
      </c>
      <c r="J30" s="1">
        <v>9</v>
      </c>
      <c r="K30" s="3">
        <f t="shared" si="25"/>
        <v>7.55</v>
      </c>
      <c r="L30" s="4">
        <f t="shared" si="26"/>
        <v>19.45</v>
      </c>
      <c r="M30" s="3">
        <f t="shared" si="27"/>
        <v>21.725000000000001</v>
      </c>
      <c r="N30" s="33"/>
      <c r="O30" s="34">
        <f t="shared" si="28"/>
        <v>54714.979478802867</v>
      </c>
      <c r="P30" s="35">
        <v>-43333.34</v>
      </c>
      <c r="Q30" s="36">
        <f t="shared" si="29"/>
        <v>11381.63947880287</v>
      </c>
      <c r="R30" s="37">
        <v>0.1</v>
      </c>
      <c r="S30" s="38"/>
      <c r="T30" s="39">
        <f t="shared" si="30"/>
        <v>1.0670283676914041</v>
      </c>
      <c r="U30" s="40"/>
    </row>
    <row r="31" spans="1:21" x14ac:dyDescent="0.25">
      <c r="B31" s="7" t="s">
        <v>49</v>
      </c>
      <c r="C31" s="1">
        <v>3</v>
      </c>
      <c r="D31" s="1">
        <v>2</v>
      </c>
      <c r="E31" s="17">
        <f t="shared" si="23"/>
        <v>5</v>
      </c>
      <c r="F31" s="1">
        <f>SUM([1]MASTERS_table!D41:F41)</f>
        <v>2</v>
      </c>
      <c r="G31" s="1">
        <f>SUM([1]MASTERS_table!G41:H41)</f>
        <v>4</v>
      </c>
      <c r="H31" s="3">
        <f t="shared" si="24"/>
        <v>1.8</v>
      </c>
      <c r="I31" s="1">
        <v>2</v>
      </c>
      <c r="J31" s="1">
        <v>2</v>
      </c>
      <c r="K31" s="3">
        <f t="shared" si="25"/>
        <v>1.9</v>
      </c>
      <c r="L31" s="4">
        <f t="shared" si="26"/>
        <v>3.7</v>
      </c>
      <c r="M31" s="3">
        <f t="shared" si="27"/>
        <v>4.3499999999999996</v>
      </c>
      <c r="N31" s="33"/>
      <c r="O31" s="34">
        <f t="shared" si="28"/>
        <v>10955.588526250514</v>
      </c>
      <c r="P31" s="35">
        <v>-4666.67</v>
      </c>
      <c r="Q31" s="36">
        <f t="shared" si="29"/>
        <v>6288.9185262505143</v>
      </c>
      <c r="R31" s="37">
        <v>0.8</v>
      </c>
      <c r="S31" s="38"/>
      <c r="T31" s="39">
        <f t="shared" si="30"/>
        <v>0.58958592759038331</v>
      </c>
      <c r="U31" s="40"/>
    </row>
    <row r="32" spans="1:21" x14ac:dyDescent="0.25">
      <c r="B32" s="7" t="s">
        <v>50</v>
      </c>
      <c r="C32" s="1">
        <v>1</v>
      </c>
      <c r="D32" s="1">
        <v>0</v>
      </c>
      <c r="E32" s="17">
        <f t="shared" si="23"/>
        <v>1</v>
      </c>
      <c r="F32" s="1">
        <f>SUM([1]MASTERS_table!D42:F42)</f>
        <v>3</v>
      </c>
      <c r="G32" s="1">
        <f>SUM([1]MASTERS_table!G42:H42)</f>
        <v>2</v>
      </c>
      <c r="H32" s="3">
        <f t="shared" si="24"/>
        <v>2.9</v>
      </c>
      <c r="K32" s="3">
        <f t="shared" si="25"/>
        <v>0</v>
      </c>
      <c r="L32" s="4">
        <f t="shared" si="26"/>
        <v>2.9</v>
      </c>
      <c r="M32" s="3">
        <f t="shared" si="27"/>
        <v>1.95</v>
      </c>
      <c r="N32" s="33"/>
      <c r="O32" s="34">
        <f t="shared" si="28"/>
        <v>4911.125891077817</v>
      </c>
      <c r="P32" s="35">
        <v>0</v>
      </c>
      <c r="Q32" s="36">
        <f t="shared" si="29"/>
        <v>4911.125891077817</v>
      </c>
      <c r="R32" s="37">
        <v>0.6</v>
      </c>
      <c r="S32" s="38"/>
      <c r="T32" s="39">
        <f t="shared" si="30"/>
        <v>0.46041790840794894</v>
      </c>
      <c r="U32" s="40"/>
    </row>
    <row r="33" spans="1:21" ht="13.8" x14ac:dyDescent="0.25">
      <c r="B33" s="7" t="s">
        <v>51</v>
      </c>
      <c r="C33" s="1">
        <v>19</v>
      </c>
      <c r="D33" s="1">
        <v>9</v>
      </c>
      <c r="E33" s="17">
        <f t="shared" si="23"/>
        <v>28</v>
      </c>
      <c r="F33" s="1">
        <f>SUM([1]MASTERS_table!D43:F43)</f>
        <v>16</v>
      </c>
      <c r="G33" s="1">
        <f>SUM([1]MASTERS_table!G43:H43)</f>
        <v>20</v>
      </c>
      <c r="H33" s="3">
        <f t="shared" si="24"/>
        <v>15</v>
      </c>
      <c r="I33" s="1">
        <v>10</v>
      </c>
      <c r="J33" s="1">
        <v>3</v>
      </c>
      <c r="K33" s="3">
        <f t="shared" si="25"/>
        <v>9.85</v>
      </c>
      <c r="L33" s="4">
        <f t="shared" si="26"/>
        <v>24.85</v>
      </c>
      <c r="M33" s="3">
        <f t="shared" si="27"/>
        <v>26.425000000000001</v>
      </c>
      <c r="N33" s="33"/>
      <c r="O33" s="34">
        <f t="shared" si="28"/>
        <v>66552.052139349398</v>
      </c>
      <c r="P33" s="35">
        <v>-25833.34</v>
      </c>
      <c r="Q33" s="36">
        <f t="shared" si="29"/>
        <v>40718.712139349402</v>
      </c>
      <c r="R33" s="37">
        <v>4.5</v>
      </c>
      <c r="S33" s="38"/>
      <c r="T33" s="39">
        <f t="shared" si="30"/>
        <v>3.8173780701333593</v>
      </c>
      <c r="U33" s="40"/>
    </row>
    <row r="34" spans="1:21" ht="14.4" x14ac:dyDescent="0.3">
      <c r="B34" s="7" t="s">
        <v>52</v>
      </c>
      <c r="C34" s="1">
        <v>0</v>
      </c>
      <c r="D34" s="1">
        <v>0</v>
      </c>
      <c r="E34" s="17">
        <f t="shared" si="23"/>
        <v>0</v>
      </c>
      <c r="F34" s="1">
        <f>SUM([1]MASTERS_table!D44:F44)</f>
        <v>0</v>
      </c>
      <c r="G34" s="1">
        <f>SUM([1]MASTERS_table!G44:H44)</f>
        <v>0</v>
      </c>
      <c r="H34" s="3">
        <f t="shared" si="24"/>
        <v>0</v>
      </c>
      <c r="K34" s="3">
        <f t="shared" si="25"/>
        <v>0</v>
      </c>
      <c r="L34" s="4">
        <f t="shared" si="26"/>
        <v>0</v>
      </c>
      <c r="M34" s="3">
        <f t="shared" si="27"/>
        <v>0</v>
      </c>
      <c r="N34" s="33"/>
      <c r="O34" s="34">
        <f t="shared" si="28"/>
        <v>0</v>
      </c>
      <c r="P34" s="51"/>
      <c r="Q34" s="36">
        <f t="shared" si="29"/>
        <v>0</v>
      </c>
      <c r="R34" s="37">
        <v>0</v>
      </c>
      <c r="S34" s="38"/>
      <c r="T34" s="39">
        <f t="shared" si="30"/>
        <v>0</v>
      </c>
      <c r="U34" s="40"/>
    </row>
    <row r="35" spans="1:21" x14ac:dyDescent="0.25">
      <c r="B35" s="7" t="s">
        <v>53</v>
      </c>
      <c r="C35" s="1">
        <v>6</v>
      </c>
      <c r="D35" s="1">
        <v>13</v>
      </c>
      <c r="E35" s="17">
        <f t="shared" si="23"/>
        <v>19</v>
      </c>
      <c r="F35" s="1">
        <f>SUM([1]MASTERS_table!D45:F45)</f>
        <v>6</v>
      </c>
      <c r="G35" s="1">
        <f>SUM([1]MASTERS_table!G45:H45)</f>
        <v>5</v>
      </c>
      <c r="H35" s="3">
        <f t="shared" si="24"/>
        <v>5.75</v>
      </c>
      <c r="I35" s="1">
        <v>12</v>
      </c>
      <c r="J35" s="1">
        <f>3+1</f>
        <v>4</v>
      </c>
      <c r="K35" s="3">
        <f t="shared" si="25"/>
        <v>11.8</v>
      </c>
      <c r="L35" s="4">
        <f t="shared" si="26"/>
        <v>17.55</v>
      </c>
      <c r="M35" s="3">
        <f t="shared" si="27"/>
        <v>18.274999999999999</v>
      </c>
      <c r="N35" s="33"/>
      <c r="O35" s="34">
        <f t="shared" si="28"/>
        <v>46026.064440742106</v>
      </c>
      <c r="P35" s="35">
        <v>-40000</v>
      </c>
      <c r="Q35" s="36">
        <f t="shared" si="29"/>
        <v>6026.0644407421059</v>
      </c>
      <c r="R35" s="37">
        <v>0.5</v>
      </c>
      <c r="S35" s="38"/>
      <c r="T35" s="39">
        <f t="shared" si="30"/>
        <v>0.56494336477477092</v>
      </c>
      <c r="U35" s="40"/>
    </row>
    <row r="36" spans="1:21" x14ac:dyDescent="0.25">
      <c r="B36" s="7" t="s">
        <v>54</v>
      </c>
      <c r="C36" s="1">
        <v>9</v>
      </c>
      <c r="D36" s="1">
        <v>9</v>
      </c>
      <c r="E36" s="17">
        <f t="shared" si="23"/>
        <v>18</v>
      </c>
      <c r="F36" s="1">
        <f>SUM([1]MASTERS_table!D46:F46)</f>
        <v>7</v>
      </c>
      <c r="G36" s="1">
        <f>SUM([1]MASTERS_table!G46:H46)</f>
        <v>7</v>
      </c>
      <c r="H36" s="3">
        <f t="shared" si="24"/>
        <v>6.65</v>
      </c>
      <c r="I36" s="1">
        <v>8</v>
      </c>
      <c r="J36" s="1">
        <v>4</v>
      </c>
      <c r="K36" s="3">
        <f t="shared" si="25"/>
        <v>7.8</v>
      </c>
      <c r="L36" s="4">
        <f t="shared" si="26"/>
        <v>14.45</v>
      </c>
      <c r="M36" s="3">
        <f t="shared" si="27"/>
        <v>16.225000000000001</v>
      </c>
      <c r="N36" s="33"/>
      <c r="O36" s="34">
        <f t="shared" si="28"/>
        <v>40863.085939865436</v>
      </c>
      <c r="P36" s="35">
        <v>-9333.34</v>
      </c>
      <c r="Q36" s="36">
        <f t="shared" si="29"/>
        <v>31529.745939865436</v>
      </c>
      <c r="R36" s="37">
        <v>3.2</v>
      </c>
      <c r="S36" s="38"/>
      <c r="T36" s="39">
        <f t="shared" si="30"/>
        <v>2.9559127581396476</v>
      </c>
      <c r="U36" s="40"/>
    </row>
    <row r="37" spans="1:21" x14ac:dyDescent="0.25">
      <c r="B37" s="7" t="s">
        <v>55</v>
      </c>
      <c r="C37" s="1">
        <v>10</v>
      </c>
      <c r="D37" s="1">
        <v>0</v>
      </c>
      <c r="E37" s="17">
        <f t="shared" si="23"/>
        <v>10</v>
      </c>
      <c r="F37" s="1">
        <f>SUM([1]MASTERS_table!D47:F47)</f>
        <v>8</v>
      </c>
      <c r="G37" s="1">
        <f>SUM([1]MASTERS_table!G47:H47)</f>
        <v>2</v>
      </c>
      <c r="H37" s="3">
        <f t="shared" si="24"/>
        <v>7.9</v>
      </c>
      <c r="K37" s="3">
        <f t="shared" si="25"/>
        <v>0</v>
      </c>
      <c r="L37" s="4">
        <f t="shared" si="26"/>
        <v>7.9</v>
      </c>
      <c r="M37" s="3">
        <f t="shared" si="27"/>
        <v>8.9499999999999993</v>
      </c>
      <c r="N37" s="33"/>
      <c r="O37" s="34">
        <f t="shared" si="28"/>
        <v>22540.808576998184</v>
      </c>
      <c r="P37" s="35">
        <v>-4666.67</v>
      </c>
      <c r="Q37" s="36">
        <f t="shared" si="29"/>
        <v>17874.138576998186</v>
      </c>
      <c r="R37" s="37">
        <v>1.4</v>
      </c>
      <c r="S37" s="38"/>
      <c r="T37" s="39">
        <f t="shared" si="30"/>
        <v>1.6756999679373399</v>
      </c>
      <c r="U37" s="40"/>
    </row>
    <row r="38" spans="1:21" x14ac:dyDescent="0.25">
      <c r="B38" s="7" t="s">
        <v>56</v>
      </c>
      <c r="C38" s="1">
        <v>8</v>
      </c>
      <c r="D38" s="1">
        <v>0</v>
      </c>
      <c r="E38" s="17">
        <f t="shared" si="23"/>
        <v>8</v>
      </c>
      <c r="F38" s="1">
        <f>SUM([1]MASTERS_table!D48:F48)</f>
        <v>10</v>
      </c>
      <c r="G38" s="1">
        <f>SUM([1]MASTERS_table!G48:H48)</f>
        <v>6</v>
      </c>
      <c r="H38" s="3">
        <f t="shared" si="24"/>
        <v>9.6999999999999993</v>
      </c>
      <c r="K38" s="3">
        <f t="shared" si="25"/>
        <v>0</v>
      </c>
      <c r="L38" s="4">
        <f t="shared" si="26"/>
        <v>9.6999999999999993</v>
      </c>
      <c r="M38" s="3">
        <f t="shared" si="27"/>
        <v>8.85</v>
      </c>
      <c r="N38" s="33"/>
      <c r="O38" s="34">
        <f t="shared" si="28"/>
        <v>22288.955967199323</v>
      </c>
      <c r="P38" s="35">
        <v>0</v>
      </c>
      <c r="Q38" s="36">
        <f t="shared" si="29"/>
        <v>22288.955967199323</v>
      </c>
      <c r="R38" s="37">
        <v>2.2000000000000002</v>
      </c>
      <c r="S38" s="38"/>
      <c r="T38" s="39">
        <f t="shared" si="30"/>
        <v>2.0895889689283837</v>
      </c>
      <c r="U38" s="40"/>
    </row>
    <row r="39" spans="1:21" x14ac:dyDescent="0.25">
      <c r="B39" s="7" t="s">
        <v>57</v>
      </c>
      <c r="C39" s="1">
        <v>34</v>
      </c>
      <c r="D39" s="1">
        <v>40</v>
      </c>
      <c r="E39" s="17">
        <f t="shared" si="23"/>
        <v>74</v>
      </c>
      <c r="F39" s="1">
        <f>20+14</f>
        <v>34</v>
      </c>
      <c r="G39" s="1">
        <v>12</v>
      </c>
      <c r="H39" s="3">
        <f t="shared" si="24"/>
        <v>33.4</v>
      </c>
      <c r="I39" s="1">
        <v>30</v>
      </c>
      <c r="J39" s="1">
        <f>12+11</f>
        <v>23</v>
      </c>
      <c r="K39" s="3">
        <f t="shared" si="25"/>
        <v>28.85</v>
      </c>
      <c r="L39" s="4">
        <f t="shared" si="26"/>
        <v>62.25</v>
      </c>
      <c r="M39" s="3">
        <f t="shared" si="27"/>
        <v>68.125</v>
      </c>
      <c r="N39" s="33"/>
      <c r="O39" s="34">
        <f t="shared" si="28"/>
        <v>171574.59042547503</v>
      </c>
      <c r="P39" s="52">
        <v>-146666.67000000001</v>
      </c>
      <c r="Q39" s="36">
        <f t="shared" si="29"/>
        <v>24907.920425475022</v>
      </c>
      <c r="R39" s="37">
        <v>1.3</v>
      </c>
      <c r="S39" s="38"/>
      <c r="T39" s="39">
        <f t="shared" si="30"/>
        <v>2.3351168101642803</v>
      </c>
      <c r="U39" s="40"/>
    </row>
    <row r="40" spans="1:21" ht="13.8" x14ac:dyDescent="0.25">
      <c r="B40" s="7" t="s">
        <v>58</v>
      </c>
      <c r="C40" s="1">
        <v>20</v>
      </c>
      <c r="D40" s="1">
        <v>0</v>
      </c>
      <c r="E40" s="17">
        <f t="shared" si="23"/>
        <v>20</v>
      </c>
      <c r="F40" s="1">
        <f>SUM([1]MASTERS_table!D51:F51)</f>
        <v>16</v>
      </c>
      <c r="G40" s="1">
        <f>SUM([1]MASTERS_table!G51:H51)</f>
        <v>9</v>
      </c>
      <c r="H40" s="3">
        <f t="shared" si="24"/>
        <v>15.55</v>
      </c>
      <c r="K40" s="3">
        <f t="shared" si="25"/>
        <v>0</v>
      </c>
      <c r="L40" s="4">
        <f t="shared" si="26"/>
        <v>15.55</v>
      </c>
      <c r="M40" s="3">
        <f t="shared" si="27"/>
        <v>17.774999999999999</v>
      </c>
      <c r="N40" s="33"/>
      <c r="O40" s="34">
        <f t="shared" si="28"/>
        <v>44766.801391747795</v>
      </c>
      <c r="P40" s="35">
        <v>-21000</v>
      </c>
      <c r="Q40" s="36">
        <f t="shared" si="29"/>
        <v>23766.801391747795</v>
      </c>
      <c r="R40" s="37">
        <v>2.2000000000000002</v>
      </c>
      <c r="S40" s="38"/>
      <c r="T40" s="39">
        <f t="shared" si="30"/>
        <v>2.228136934183564</v>
      </c>
      <c r="U40" s="40"/>
    </row>
    <row r="41" spans="1:21" ht="13.8" x14ac:dyDescent="0.25">
      <c r="B41" s="7" t="s">
        <v>59</v>
      </c>
      <c r="C41" s="1">
        <v>6</v>
      </c>
      <c r="D41" s="1">
        <v>1</v>
      </c>
      <c r="E41" s="17">
        <f t="shared" si="23"/>
        <v>7</v>
      </c>
      <c r="F41" s="1">
        <f>SUM([1]MASTERS_table!D52:F52)</f>
        <v>7</v>
      </c>
      <c r="G41" s="1">
        <f>SUM([1]MASTERS_table!G52:H52)</f>
        <v>1</v>
      </c>
      <c r="H41" s="3">
        <f t="shared" si="24"/>
        <v>6.95</v>
      </c>
      <c r="J41" s="1">
        <v>2</v>
      </c>
      <c r="K41" s="3">
        <f t="shared" si="25"/>
        <v>-0.1</v>
      </c>
      <c r="L41" s="4">
        <f t="shared" si="26"/>
        <v>6.8500000000000005</v>
      </c>
      <c r="M41" s="3">
        <f t="shared" si="27"/>
        <v>6.9250000000000007</v>
      </c>
      <c r="N41" s="33"/>
      <c r="O41" s="34">
        <f t="shared" si="28"/>
        <v>17440.793228571227</v>
      </c>
      <c r="P41" s="35">
        <v>-2333.33</v>
      </c>
      <c r="Q41" s="36">
        <f t="shared" si="29"/>
        <v>15107.463228571227</v>
      </c>
      <c r="R41" s="37">
        <v>1.3</v>
      </c>
      <c r="S41" s="38"/>
      <c r="T41" s="39">
        <f t="shared" si="30"/>
        <v>1.4163242350772292</v>
      </c>
      <c r="U41" s="40"/>
    </row>
    <row r="42" spans="1:21" x14ac:dyDescent="0.25">
      <c r="B42" s="7" t="s">
        <v>60</v>
      </c>
      <c r="C42" s="1">
        <v>17</v>
      </c>
      <c r="D42" s="1">
        <v>2</v>
      </c>
      <c r="E42" s="17">
        <f t="shared" si="23"/>
        <v>19</v>
      </c>
      <c r="F42" s="1">
        <f>SUM([1]MASTERS_table!D53:F53)</f>
        <v>20</v>
      </c>
      <c r="G42" s="1">
        <f>SUM([1]MASTERS_table!G53:H53)</f>
        <v>9</v>
      </c>
      <c r="H42" s="3">
        <f t="shared" si="24"/>
        <v>19.55</v>
      </c>
      <c r="I42" s="1">
        <v>3</v>
      </c>
      <c r="J42" s="1">
        <v>3</v>
      </c>
      <c r="K42" s="3">
        <f t="shared" si="25"/>
        <v>2.85</v>
      </c>
      <c r="L42" s="4">
        <f t="shared" si="26"/>
        <v>22.400000000000002</v>
      </c>
      <c r="M42" s="3">
        <f t="shared" si="27"/>
        <v>20.700000000000003</v>
      </c>
      <c r="N42" s="33"/>
      <c r="O42" s="34">
        <f t="shared" si="28"/>
        <v>52133.490228364528</v>
      </c>
      <c r="P42" s="35">
        <v>-22666.67</v>
      </c>
      <c r="Q42" s="36">
        <f t="shared" si="29"/>
        <v>29466.82022836453</v>
      </c>
      <c r="R42" s="37">
        <v>2.9</v>
      </c>
      <c r="S42" s="38"/>
      <c r="T42" s="39">
        <f t="shared" si="30"/>
        <v>2.7625135331236956</v>
      </c>
      <c r="U42" s="40"/>
    </row>
    <row r="43" spans="1:21" x14ac:dyDescent="0.25">
      <c r="B43" s="42" t="s">
        <v>6</v>
      </c>
      <c r="C43" s="1">
        <f t="shared" ref="C43:M43" si="31">SUM(C27:C42)</f>
        <v>177</v>
      </c>
      <c r="D43" s="1">
        <f t="shared" si="31"/>
        <v>104</v>
      </c>
      <c r="E43" s="17">
        <f t="shared" si="31"/>
        <v>281</v>
      </c>
      <c r="F43" s="1">
        <f t="shared" si="31"/>
        <v>171</v>
      </c>
      <c r="G43" s="1">
        <f t="shared" si="31"/>
        <v>95</v>
      </c>
      <c r="H43" s="3">
        <f t="shared" si="31"/>
        <v>166.25000000000003</v>
      </c>
      <c r="I43" s="1">
        <f t="shared" si="31"/>
        <v>94</v>
      </c>
      <c r="J43" s="1">
        <f t="shared" si="31"/>
        <v>72</v>
      </c>
      <c r="K43" s="3">
        <f t="shared" si="31"/>
        <v>90.4</v>
      </c>
      <c r="L43" s="4">
        <f t="shared" si="31"/>
        <v>256.64999999999998</v>
      </c>
      <c r="M43" s="4">
        <f t="shared" si="31"/>
        <v>268.82499999999999</v>
      </c>
      <c r="N43" s="43">
        <f>M43</f>
        <v>268.82499999999999</v>
      </c>
      <c r="O43" s="44">
        <f>SUM(O27:O42)</f>
        <v>677042.77829179179</v>
      </c>
      <c r="P43" s="45">
        <f>SUM(P27:P42)</f>
        <v>-436500.03</v>
      </c>
      <c r="Q43" s="44">
        <f>SUM(Q27:Q42)</f>
        <v>240542.74829179191</v>
      </c>
      <c r="R43" s="46">
        <f>SUM(R27:R42)</f>
        <v>20.6</v>
      </c>
      <c r="S43" s="46">
        <f>ROUND(R43,1)</f>
        <v>20.6</v>
      </c>
      <c r="T43" s="47">
        <f>SUM(T27:T28,T30:T42)</f>
        <v>22.653637860329411</v>
      </c>
      <c r="U43" s="40">
        <f>ROUND(T43,1)</f>
        <v>22.7</v>
      </c>
    </row>
    <row r="44" spans="1:21" x14ac:dyDescent="0.25">
      <c r="N44" s="33"/>
      <c r="R44" s="48"/>
      <c r="S44" s="38"/>
      <c r="T44" s="39"/>
      <c r="U44" s="40"/>
    </row>
    <row r="45" spans="1:21" x14ac:dyDescent="0.25">
      <c r="A45" s="53" t="s">
        <v>61</v>
      </c>
      <c r="B45" s="7" t="s">
        <v>62</v>
      </c>
      <c r="C45" s="1">
        <v>13</v>
      </c>
      <c r="D45" s="1">
        <v>10</v>
      </c>
      <c r="E45" s="17">
        <f t="shared" ref="E45" si="32">SUM(C45:D45)</f>
        <v>23</v>
      </c>
      <c r="F45" s="1">
        <v>27</v>
      </c>
      <c r="G45" s="1">
        <v>5</v>
      </c>
      <c r="H45" s="3">
        <f t="shared" ref="H45" si="33">F45-(G45*0.05)</f>
        <v>26.75</v>
      </c>
      <c r="I45" s="1">
        <v>14</v>
      </c>
      <c r="J45" s="1">
        <v>5</v>
      </c>
      <c r="K45" s="3">
        <f t="shared" ref="K45" si="34">I45-(J45*0.05)</f>
        <v>13.75</v>
      </c>
      <c r="L45" s="4">
        <f t="shared" ref="L45" si="35">H45+K45</f>
        <v>40.5</v>
      </c>
      <c r="M45" s="3">
        <f t="shared" ref="M45" si="36">AVERAGE(E45,L45)</f>
        <v>31.75</v>
      </c>
      <c r="N45" s="33"/>
      <c r="O45" s="34">
        <f>M45*$B$126</f>
        <v>79963.203611138815</v>
      </c>
      <c r="P45" s="54">
        <v>-34000</v>
      </c>
      <c r="Q45" s="36">
        <f>SUM(O45:P45)</f>
        <v>45963.203611138815</v>
      </c>
      <c r="R45" s="48">
        <v>2.5238427152352743</v>
      </c>
      <c r="S45" s="38"/>
      <c r="T45" s="39">
        <f t="shared" ref="T45" si="37">Q45/10666.67</f>
        <v>4.3090489919664536</v>
      </c>
      <c r="U45" s="40"/>
    </row>
    <row r="46" spans="1:21" x14ac:dyDescent="0.25">
      <c r="B46" s="42" t="s">
        <v>6</v>
      </c>
      <c r="C46" s="1">
        <f t="shared" ref="C46:M46" si="38">SUM(C45:C45)</f>
        <v>13</v>
      </c>
      <c r="D46" s="1">
        <f t="shared" si="38"/>
        <v>10</v>
      </c>
      <c r="E46" s="17">
        <f t="shared" si="38"/>
        <v>23</v>
      </c>
      <c r="F46" s="1">
        <f t="shared" si="38"/>
        <v>27</v>
      </c>
      <c r="G46" s="1">
        <f t="shared" si="38"/>
        <v>5</v>
      </c>
      <c r="H46" s="3">
        <f t="shared" si="38"/>
        <v>26.75</v>
      </c>
      <c r="I46" s="1">
        <f t="shared" si="38"/>
        <v>14</v>
      </c>
      <c r="J46" s="1">
        <f t="shared" si="38"/>
        <v>5</v>
      </c>
      <c r="K46" s="3">
        <f t="shared" si="38"/>
        <v>13.75</v>
      </c>
      <c r="L46" s="4">
        <f t="shared" si="38"/>
        <v>40.5</v>
      </c>
      <c r="M46" s="4">
        <f t="shared" si="38"/>
        <v>31.75</v>
      </c>
      <c r="N46" s="43">
        <f>M46</f>
        <v>31.75</v>
      </c>
      <c r="O46" s="44">
        <f>SUM(O45:O45)</f>
        <v>79963.203611138815</v>
      </c>
      <c r="P46" s="45">
        <f>SUM(P45:P45)</f>
        <v>-34000</v>
      </c>
      <c r="Q46" s="44">
        <f>SUM(Q45:Q45)</f>
        <v>45963.203611138815</v>
      </c>
      <c r="R46" s="55">
        <v>2.4354597652322463</v>
      </c>
      <c r="S46" s="46">
        <f>ROUND(R46,1)</f>
        <v>2.4</v>
      </c>
      <c r="T46" s="47">
        <f>SUM(T45:T45)</f>
        <v>4.3090489919664536</v>
      </c>
      <c r="U46" s="40">
        <f>ROUND(T46,1)</f>
        <v>4.3</v>
      </c>
    </row>
    <row r="47" spans="1:21" x14ac:dyDescent="0.25">
      <c r="B47" s="28"/>
      <c r="N47" s="33"/>
      <c r="R47" s="48"/>
      <c r="S47" s="38"/>
      <c r="T47" s="39"/>
      <c r="U47" s="40"/>
    </row>
    <row r="48" spans="1:21" x14ac:dyDescent="0.25">
      <c r="A48" s="32" t="s">
        <v>63</v>
      </c>
      <c r="B48" s="56" t="s">
        <v>64</v>
      </c>
      <c r="C48" s="1">
        <v>14</v>
      </c>
      <c r="E48" s="17">
        <f t="shared" ref="E48" si="39">SUM(C48:D48)</f>
        <v>14</v>
      </c>
      <c r="F48" s="1">
        <f>3+4</f>
        <v>7</v>
      </c>
      <c r="G48" s="1">
        <v>12</v>
      </c>
      <c r="H48" s="3">
        <f t="shared" ref="H48:H50" si="40">F48-(G48*0.05)</f>
        <v>6.4</v>
      </c>
      <c r="L48" s="4">
        <f t="shared" ref="L48:L50" si="41">H48+K48</f>
        <v>6.4</v>
      </c>
      <c r="M48" s="3">
        <f t="shared" ref="M48:M50" si="42">AVERAGE(E48,L48)</f>
        <v>10.199999999999999</v>
      </c>
      <c r="N48" s="33"/>
      <c r="O48" s="34">
        <f>M48*$B$126</f>
        <v>25688.966199483966</v>
      </c>
      <c r="P48" s="35">
        <v>0</v>
      </c>
      <c r="Q48" s="36">
        <f t="shared" ref="Q48:Q50" si="43">SUM(O48:P48)</f>
        <v>25688.966199483966</v>
      </c>
      <c r="R48" s="37">
        <v>3</v>
      </c>
      <c r="S48" s="38"/>
      <c r="T48" s="39">
        <f t="shared" ref="T48:T50" si="44">Q48/10666.67</f>
        <v>2.4083398285954254</v>
      </c>
      <c r="U48" s="40"/>
    </row>
    <row r="49" spans="1:21" x14ac:dyDescent="0.25">
      <c r="B49" s="7" t="s">
        <v>65</v>
      </c>
      <c r="C49" s="1">
        <v>19</v>
      </c>
      <c r="E49" s="17">
        <f t="shared" ref="E49" si="45">SUM(C49:D49)</f>
        <v>19</v>
      </c>
      <c r="F49" s="1">
        <f>8+14</f>
        <v>22</v>
      </c>
      <c r="G49" s="1">
        <v>10</v>
      </c>
      <c r="H49" s="3">
        <f t="shared" si="40"/>
        <v>21.5</v>
      </c>
      <c r="L49" s="4">
        <f t="shared" si="41"/>
        <v>21.5</v>
      </c>
      <c r="M49" s="3">
        <f t="shared" si="42"/>
        <v>20.25</v>
      </c>
      <c r="N49" s="33"/>
      <c r="O49" s="34">
        <f>M49*$B$126</f>
        <v>51000.153484269642</v>
      </c>
      <c r="P49" s="35">
        <v>-4666.67</v>
      </c>
      <c r="Q49" s="36">
        <f t="shared" si="43"/>
        <v>46333.483484269644</v>
      </c>
      <c r="R49" s="37">
        <v>4.3</v>
      </c>
      <c r="S49" s="38"/>
      <c r="T49" s="39">
        <f t="shared" si="44"/>
        <v>4.3437627192244292</v>
      </c>
      <c r="U49" s="40"/>
    </row>
    <row r="50" spans="1:21" x14ac:dyDescent="0.25">
      <c r="B50" s="7" t="s">
        <v>66</v>
      </c>
      <c r="D50" s="1">
        <v>29</v>
      </c>
      <c r="E50" s="17">
        <f t="shared" ref="E50" si="46">SUM(C50:D50)</f>
        <v>29</v>
      </c>
      <c r="H50" s="3">
        <f t="shared" si="40"/>
        <v>0</v>
      </c>
      <c r="I50" s="1">
        <v>22</v>
      </c>
      <c r="J50" s="1">
        <f>7+9+3+4</f>
        <v>23</v>
      </c>
      <c r="K50" s="3">
        <f t="shared" ref="K50" si="47">I50-(J50*0.05)</f>
        <v>20.85</v>
      </c>
      <c r="L50" s="4">
        <f t="shared" si="41"/>
        <v>20.85</v>
      </c>
      <c r="M50" s="3">
        <f t="shared" si="42"/>
        <v>24.925000000000001</v>
      </c>
      <c r="N50" s="33"/>
      <c r="O50" s="34">
        <f>M50*$B$126</f>
        <v>62774.262992366464</v>
      </c>
      <c r="P50" s="35">
        <v>-84000</v>
      </c>
      <c r="Q50" s="36">
        <f t="shared" si="43"/>
        <v>-21225.737007633536</v>
      </c>
      <c r="R50" s="37">
        <v>-2.7</v>
      </c>
      <c r="S50" s="38"/>
      <c r="T50" s="39">
        <f t="shared" si="44"/>
        <v>-1.9899122226180743</v>
      </c>
      <c r="U50" s="40"/>
    </row>
    <row r="51" spans="1:21" x14ac:dyDescent="0.25">
      <c r="B51" s="42" t="s">
        <v>6</v>
      </c>
      <c r="C51" s="1">
        <f t="shared" ref="C51:M51" si="48">SUM(C48:C50)</f>
        <v>33</v>
      </c>
      <c r="D51" s="1">
        <f t="shared" si="48"/>
        <v>29</v>
      </c>
      <c r="E51" s="17">
        <f t="shared" si="48"/>
        <v>62</v>
      </c>
      <c r="F51" s="1">
        <f t="shared" si="48"/>
        <v>29</v>
      </c>
      <c r="G51" s="1">
        <f t="shared" si="48"/>
        <v>22</v>
      </c>
      <c r="H51" s="3">
        <f t="shared" si="48"/>
        <v>27.9</v>
      </c>
      <c r="I51" s="1">
        <f t="shared" si="48"/>
        <v>22</v>
      </c>
      <c r="J51" s="1">
        <f t="shared" si="48"/>
        <v>23</v>
      </c>
      <c r="K51" s="3">
        <f t="shared" si="48"/>
        <v>20.85</v>
      </c>
      <c r="L51" s="4">
        <f t="shared" si="48"/>
        <v>48.75</v>
      </c>
      <c r="M51" s="4">
        <f t="shared" si="48"/>
        <v>55.375</v>
      </c>
      <c r="N51" s="43">
        <f>M51</f>
        <v>55.375</v>
      </c>
      <c r="O51" s="44">
        <f>SUM(O48:O50)</f>
        <v>139463.38267612009</v>
      </c>
      <c r="P51" s="45">
        <f>SUM(P48:P50)</f>
        <v>-88666.67</v>
      </c>
      <c r="Q51" s="44">
        <f>SUM(Q48:Q50)</f>
        <v>50796.712676120078</v>
      </c>
      <c r="R51" s="46">
        <f>SUM(R48:R50)</f>
        <v>4.5999999999999996</v>
      </c>
      <c r="S51" s="46">
        <f>ROUND(R51,1)</f>
        <v>4.5999999999999996</v>
      </c>
      <c r="T51" s="47">
        <f>SUM(T48:T49)</f>
        <v>6.7521025478198542</v>
      </c>
      <c r="U51" s="40">
        <f>SUM(T48:T49)</f>
        <v>6.7521025478198542</v>
      </c>
    </row>
    <row r="52" spans="1:21" x14ac:dyDescent="0.25">
      <c r="B52" s="28"/>
      <c r="N52" s="33"/>
      <c r="R52" s="48"/>
      <c r="S52" s="38"/>
      <c r="T52" s="39"/>
      <c r="U52" s="40"/>
    </row>
    <row r="53" spans="1:21" x14ac:dyDescent="0.25">
      <c r="A53" s="32" t="s">
        <v>67</v>
      </c>
      <c r="B53" s="7" t="s">
        <v>68</v>
      </c>
      <c r="C53" s="1">
        <v>46</v>
      </c>
      <c r="D53" s="1">
        <v>20</v>
      </c>
      <c r="E53" s="17">
        <f t="shared" ref="E53:E55" si="49">SUM(C53:D53)</f>
        <v>66</v>
      </c>
      <c r="F53" s="1">
        <f>SUM([1]MASTERS_table!D83:F83)</f>
        <v>44</v>
      </c>
      <c r="G53" s="1">
        <f>SUM([1]MASTERS_table!G91:H91)</f>
        <v>15</v>
      </c>
      <c r="H53" s="3">
        <f t="shared" ref="H53:H55" si="50">F53-(G53*0.05)</f>
        <v>43.25</v>
      </c>
      <c r="I53" s="1">
        <f>8+17</f>
        <v>25</v>
      </c>
      <c r="J53" s="1">
        <f>4+8</f>
        <v>12</v>
      </c>
      <c r="K53" s="3">
        <f t="shared" ref="K53:K55" si="51">I53-(J53*0.05)</f>
        <v>24.4</v>
      </c>
      <c r="L53" s="4">
        <f t="shared" ref="L53:L55" si="52">H53+K53</f>
        <v>67.650000000000006</v>
      </c>
      <c r="M53" s="3">
        <f t="shared" ref="M53:M55" si="53">AVERAGE(E53,L53)</f>
        <v>66.825000000000003</v>
      </c>
      <c r="N53" s="33"/>
      <c r="O53" s="34">
        <f>M53*$B$126</f>
        <v>168300.50649808982</v>
      </c>
      <c r="P53" s="35">
        <v>-69333.34</v>
      </c>
      <c r="Q53" s="36">
        <f t="shared" ref="Q53:Q55" si="54">SUM(O53:P53)</f>
        <v>98967.16649808982</v>
      </c>
      <c r="R53" s="37">
        <v>8.3000000000000007</v>
      </c>
      <c r="S53" s="38"/>
      <c r="T53" s="39">
        <f t="shared" ref="T53:T55" si="55">Q53/10666.67</f>
        <v>9.2781689597681201</v>
      </c>
      <c r="U53" s="40"/>
    </row>
    <row r="54" spans="1:21" x14ac:dyDescent="0.25">
      <c r="B54" s="7" t="s">
        <v>69</v>
      </c>
      <c r="C54" s="1">
        <v>52</v>
      </c>
      <c r="D54" s="1">
        <v>68</v>
      </c>
      <c r="E54" s="17">
        <f t="shared" si="49"/>
        <v>120</v>
      </c>
      <c r="F54" s="1">
        <f>SUM([1]MASTERS_table!D84:F84)</f>
        <v>52</v>
      </c>
      <c r="G54" s="1">
        <f>SUM([1]MASTERS_table!G92:H92)</f>
        <v>5</v>
      </c>
      <c r="H54" s="3">
        <f t="shared" si="50"/>
        <v>51.75</v>
      </c>
      <c r="I54" s="1">
        <f>14+61</f>
        <v>75</v>
      </c>
      <c r="J54" s="1">
        <f>8+10</f>
        <v>18</v>
      </c>
      <c r="K54" s="3">
        <f t="shared" si="51"/>
        <v>74.099999999999994</v>
      </c>
      <c r="L54" s="4">
        <f t="shared" si="52"/>
        <v>125.85</v>
      </c>
      <c r="M54" s="3">
        <f t="shared" si="53"/>
        <v>122.925</v>
      </c>
      <c r="N54" s="33"/>
      <c r="O54" s="34">
        <f>M54*$B$126</f>
        <v>309589.82059525163</v>
      </c>
      <c r="P54" s="35">
        <v>-165333.34</v>
      </c>
      <c r="Q54" s="36">
        <f t="shared" si="54"/>
        <v>144256.48059525163</v>
      </c>
      <c r="R54" s="37">
        <v>11.1</v>
      </c>
      <c r="S54" s="38"/>
      <c r="T54" s="39">
        <f t="shared" si="55"/>
        <v>13.524040829542081</v>
      </c>
      <c r="U54" s="40"/>
    </row>
    <row r="55" spans="1:21" ht="13.8" x14ac:dyDescent="0.25">
      <c r="B55" s="57" t="s">
        <v>70</v>
      </c>
      <c r="C55" s="1">
        <v>54</v>
      </c>
      <c r="D55" s="1">
        <v>40</v>
      </c>
      <c r="E55" s="17">
        <f t="shared" si="49"/>
        <v>94</v>
      </c>
      <c r="F55" s="1">
        <f>SUM([1]MASTERS_table!D85:F85)</f>
        <v>52</v>
      </c>
      <c r="G55" s="1">
        <f>SUM([1]MASTERS_table!G93:H93)</f>
        <v>5</v>
      </c>
      <c r="H55" s="3">
        <f t="shared" si="50"/>
        <v>51.75</v>
      </c>
      <c r="I55" s="1">
        <f>18+27</f>
        <v>45</v>
      </c>
      <c r="J55" s="1">
        <f>12+13</f>
        <v>25</v>
      </c>
      <c r="K55" s="3">
        <f t="shared" si="51"/>
        <v>43.75</v>
      </c>
      <c r="L55" s="4">
        <f t="shared" si="52"/>
        <v>95.5</v>
      </c>
      <c r="M55" s="3">
        <f t="shared" si="53"/>
        <v>94.75</v>
      </c>
      <c r="N55" s="33"/>
      <c r="O55" s="34">
        <f>M55*$B$126</f>
        <v>238630.34778442216</v>
      </c>
      <c r="P55" s="35">
        <v>-124666.67</v>
      </c>
      <c r="Q55" s="36">
        <f t="shared" si="54"/>
        <v>113963.67778442217</v>
      </c>
      <c r="R55" s="37">
        <v>8.4</v>
      </c>
      <c r="S55" s="38"/>
      <c r="T55" s="39">
        <f t="shared" si="55"/>
        <v>10.684091453510998</v>
      </c>
      <c r="U55" s="40"/>
    </row>
    <row r="56" spans="1:21" x14ac:dyDescent="0.25">
      <c r="B56" s="42" t="s">
        <v>6</v>
      </c>
      <c r="C56" s="1">
        <f>SUM(C53:C55)</f>
        <v>152</v>
      </c>
      <c r="D56" s="1">
        <f t="shared" ref="D56:M56" si="56">SUM(D53:D55)</f>
        <v>128</v>
      </c>
      <c r="E56" s="17">
        <f t="shared" si="56"/>
        <v>280</v>
      </c>
      <c r="F56" s="1">
        <f t="shared" si="56"/>
        <v>148</v>
      </c>
      <c r="G56" s="1">
        <f t="shared" si="56"/>
        <v>25</v>
      </c>
      <c r="H56" s="3">
        <f t="shared" si="56"/>
        <v>146.75</v>
      </c>
      <c r="I56" s="1">
        <f t="shared" si="56"/>
        <v>145</v>
      </c>
      <c r="J56" s="1">
        <f t="shared" si="56"/>
        <v>55</v>
      </c>
      <c r="K56" s="3">
        <f t="shared" si="56"/>
        <v>142.25</v>
      </c>
      <c r="L56" s="4">
        <f t="shared" si="56"/>
        <v>289</v>
      </c>
      <c r="M56" s="4">
        <f t="shared" si="56"/>
        <v>284.5</v>
      </c>
      <c r="N56" s="43">
        <f>M56</f>
        <v>284.5</v>
      </c>
      <c r="O56" s="44">
        <f>SUM(O53:O55)</f>
        <v>716520.67487776361</v>
      </c>
      <c r="P56" s="45">
        <f>SUM(P53:P55)</f>
        <v>-359333.35</v>
      </c>
      <c r="Q56" s="44">
        <f>SUM(Q53:Q55)</f>
        <v>357187.32487776363</v>
      </c>
      <c r="R56" s="46">
        <f>SUM(R53:R55)</f>
        <v>27.799999999999997</v>
      </c>
      <c r="S56" s="46">
        <f>ROUND(R56,1)</f>
        <v>27.8</v>
      </c>
      <c r="T56" s="47">
        <f>SUM(T53:T55)</f>
        <v>33.486301242821199</v>
      </c>
      <c r="U56" s="40">
        <f>ROUND(T56,1)</f>
        <v>33.5</v>
      </c>
    </row>
    <row r="57" spans="1:21" x14ac:dyDescent="0.25">
      <c r="B57" s="28"/>
      <c r="N57" s="33"/>
      <c r="R57" s="48"/>
      <c r="S57" s="38"/>
      <c r="T57" s="39"/>
      <c r="U57" s="40"/>
    </row>
    <row r="58" spans="1:21" x14ac:dyDescent="0.25">
      <c r="A58" s="53" t="s">
        <v>71</v>
      </c>
      <c r="B58" s="7" t="s">
        <v>72</v>
      </c>
      <c r="C58" s="1">
        <v>22</v>
      </c>
      <c r="D58" s="1">
        <v>12</v>
      </c>
      <c r="E58" s="17">
        <f t="shared" ref="E58:E60" si="57">SUM(C58:D58)</f>
        <v>34</v>
      </c>
      <c r="F58" s="1">
        <f>SUM([1]MASTERS_table!D91:F91)</f>
        <v>25</v>
      </c>
      <c r="G58" s="1">
        <f>SUM([1]MASTERS_table!G91:H91)</f>
        <v>15</v>
      </c>
      <c r="H58" s="3">
        <f t="shared" ref="H58:H60" si="58">F58-(G58*0.05)</f>
        <v>24.25</v>
      </c>
      <c r="L58" s="4">
        <f t="shared" ref="L58:L60" si="59">H58+K58</f>
        <v>24.25</v>
      </c>
      <c r="M58" s="3">
        <f t="shared" ref="M58:M60" si="60">AVERAGE(E58,L58)</f>
        <v>29.125</v>
      </c>
      <c r="N58" s="33"/>
      <c r="O58" s="34">
        <f>M58*$B$126</f>
        <v>73352.072603918685</v>
      </c>
      <c r="P58" s="35">
        <v>-97333.34</v>
      </c>
      <c r="Q58" s="36">
        <f t="shared" ref="Q58:Q60" si="61">SUM(O58:P58)</f>
        <v>-23981.267396081312</v>
      </c>
      <c r="R58" s="37">
        <v>0.4</v>
      </c>
      <c r="S58" s="38"/>
      <c r="T58" s="39">
        <f t="shared" ref="T58:T60" si="62">Q58/10666.67</f>
        <v>-2.2482431158066492</v>
      </c>
      <c r="U58" s="40"/>
    </row>
    <row r="59" spans="1:21" x14ac:dyDescent="0.25">
      <c r="A59" s="58" t="s">
        <v>73</v>
      </c>
      <c r="B59" s="7" t="s">
        <v>74</v>
      </c>
      <c r="C59" s="1">
        <v>9</v>
      </c>
      <c r="D59" s="1">
        <v>5</v>
      </c>
      <c r="E59" s="17">
        <f t="shared" si="57"/>
        <v>14</v>
      </c>
      <c r="F59" s="1">
        <f>SUM([1]MASTERS_table!D93:F93)</f>
        <v>9</v>
      </c>
      <c r="G59" s="1">
        <f>SUM([1]MASTERS_table!G93:H93)</f>
        <v>5</v>
      </c>
      <c r="H59" s="3">
        <f t="shared" si="58"/>
        <v>8.75</v>
      </c>
      <c r="I59" s="1">
        <f>2+3</f>
        <v>5</v>
      </c>
      <c r="J59" s="1">
        <v>3</v>
      </c>
      <c r="K59" s="3">
        <f t="shared" ref="K59:K60" si="63">I59-(J59*0.05)</f>
        <v>4.8499999999999996</v>
      </c>
      <c r="L59" s="4">
        <f t="shared" si="59"/>
        <v>13.6</v>
      </c>
      <c r="M59" s="3">
        <f t="shared" si="60"/>
        <v>13.8</v>
      </c>
      <c r="N59" s="33"/>
      <c r="O59" s="34">
        <f>M59*$B$126</f>
        <v>34755.660152243014</v>
      </c>
      <c r="P59" s="35">
        <v>-18000</v>
      </c>
      <c r="Q59" s="36">
        <f t="shared" si="61"/>
        <v>16755.660152243014</v>
      </c>
      <c r="R59" s="37">
        <v>1.6</v>
      </c>
      <c r="S59" s="38"/>
      <c r="T59" s="39">
        <f t="shared" si="62"/>
        <v>1.5708426483844549</v>
      </c>
      <c r="U59" s="40"/>
    </row>
    <row r="60" spans="1:21" x14ac:dyDescent="0.25">
      <c r="B60" s="7" t="s">
        <v>75</v>
      </c>
      <c r="C60" s="1">
        <v>31</v>
      </c>
      <c r="D60" s="1">
        <v>17</v>
      </c>
      <c r="E60" s="17">
        <f t="shared" si="57"/>
        <v>48</v>
      </c>
      <c r="F60" s="1">
        <f>SUM([1]MASTERS_table!D94:F94)</f>
        <v>39</v>
      </c>
      <c r="G60" s="1">
        <f>SUM([1]MASTERS_table!G94:H94)</f>
        <v>19</v>
      </c>
      <c r="H60" s="3">
        <f t="shared" si="58"/>
        <v>38.049999999999997</v>
      </c>
      <c r="I60" s="1">
        <f>2+10</f>
        <v>12</v>
      </c>
      <c r="J60" s="1">
        <f>7+6</f>
        <v>13</v>
      </c>
      <c r="K60" s="3">
        <f t="shared" si="63"/>
        <v>11.35</v>
      </c>
      <c r="L60" s="4">
        <f t="shared" si="59"/>
        <v>49.4</v>
      </c>
      <c r="M60" s="3">
        <f t="shared" si="60"/>
        <v>48.7</v>
      </c>
      <c r="N60" s="33"/>
      <c r="O60" s="34">
        <f>M60*$B$126</f>
        <v>122652.22097204601</v>
      </c>
      <c r="P60" s="35">
        <v>-65333.34</v>
      </c>
      <c r="Q60" s="36">
        <f t="shared" si="61"/>
        <v>57318.880972046012</v>
      </c>
      <c r="R60" s="37">
        <v>5.9</v>
      </c>
      <c r="S60" s="38"/>
      <c r="T60" s="39">
        <f t="shared" si="62"/>
        <v>5.3736434118657472</v>
      </c>
      <c r="U60" s="40"/>
    </row>
    <row r="61" spans="1:21" x14ac:dyDescent="0.25">
      <c r="B61" s="42" t="s">
        <v>6</v>
      </c>
      <c r="C61" s="1">
        <f t="shared" ref="C61:M61" si="64">SUM(C58:C60)</f>
        <v>62</v>
      </c>
      <c r="D61" s="1">
        <f t="shared" si="64"/>
        <v>34</v>
      </c>
      <c r="E61" s="17">
        <f t="shared" si="64"/>
        <v>96</v>
      </c>
      <c r="F61" s="1">
        <f t="shared" si="64"/>
        <v>73</v>
      </c>
      <c r="G61" s="1">
        <f t="shared" si="64"/>
        <v>39</v>
      </c>
      <c r="H61" s="3">
        <f t="shared" si="64"/>
        <v>71.05</v>
      </c>
      <c r="I61" s="1">
        <f t="shared" si="64"/>
        <v>17</v>
      </c>
      <c r="J61" s="1">
        <f t="shared" si="64"/>
        <v>16</v>
      </c>
      <c r="K61" s="3">
        <f t="shared" si="64"/>
        <v>16.2</v>
      </c>
      <c r="L61" s="4">
        <f t="shared" si="64"/>
        <v>87.25</v>
      </c>
      <c r="M61" s="4">
        <f t="shared" si="64"/>
        <v>91.625</v>
      </c>
      <c r="N61" s="43">
        <f>M61</f>
        <v>91.625</v>
      </c>
      <c r="O61" s="44">
        <f>SUM(O58:O60)</f>
        <v>230759.95372820771</v>
      </c>
      <c r="P61" s="45">
        <f>SUM(P58:P60)</f>
        <v>-180666.68</v>
      </c>
      <c r="Q61" s="44">
        <f>SUM(Q58:Q60)</f>
        <v>50093.273728207714</v>
      </c>
      <c r="R61" s="46">
        <f>SUM(R58:R60)</f>
        <v>7.9</v>
      </c>
      <c r="S61" s="46">
        <f>ROUND(R61,1)</f>
        <v>7.9</v>
      </c>
      <c r="T61" s="47">
        <f>SUM(T59:T60)</f>
        <v>6.9444860602502025</v>
      </c>
      <c r="U61" s="40">
        <f>SUM(T59:T60)</f>
        <v>6.9444860602502025</v>
      </c>
    </row>
    <row r="62" spans="1:21" x14ac:dyDescent="0.25">
      <c r="B62" s="28"/>
      <c r="N62" s="33"/>
      <c r="R62" s="48"/>
      <c r="S62" s="38"/>
      <c r="T62" s="39"/>
      <c r="U62" s="40"/>
    </row>
    <row r="63" spans="1:21" x14ac:dyDescent="0.25">
      <c r="N63" s="33"/>
      <c r="R63" s="48"/>
      <c r="S63" s="38"/>
      <c r="T63" s="39"/>
      <c r="U63" s="40"/>
    </row>
    <row r="64" spans="1:21" x14ac:dyDescent="0.25">
      <c r="A64" s="32" t="s">
        <v>76</v>
      </c>
      <c r="B64" s="7" t="s">
        <v>77</v>
      </c>
      <c r="D64" s="1">
        <v>18</v>
      </c>
      <c r="E64" s="17">
        <v>18</v>
      </c>
      <c r="F64" s="7"/>
      <c r="G64" s="7"/>
      <c r="I64" s="1">
        <v>19</v>
      </c>
      <c r="J64" s="1">
        <v>26</v>
      </c>
      <c r="K64" s="3">
        <v>17.7</v>
      </c>
      <c r="L64" s="4">
        <f t="shared" ref="L64:L67" si="65">H64+K64</f>
        <v>17.7</v>
      </c>
      <c r="M64" s="3">
        <f t="shared" ref="M64:M67" si="66">AVERAGE(E64,L64)</f>
        <v>17.850000000000001</v>
      </c>
      <c r="N64" s="33"/>
      <c r="O64" s="34">
        <f>M64*$B$126</f>
        <v>44955.690849096951</v>
      </c>
      <c r="P64" s="35">
        <v>-54000</v>
      </c>
      <c r="Q64" s="36">
        <f t="shared" ref="Q64:Q67" si="67">SUM(O64:P64)</f>
        <v>-9044.3091509030492</v>
      </c>
      <c r="R64" s="37"/>
      <c r="S64" s="38"/>
      <c r="T64" s="39">
        <f t="shared" ref="T64:T67" si="68">Q64/10666.67</f>
        <v>-0.84790371792724895</v>
      </c>
      <c r="U64" s="40"/>
    </row>
    <row r="65" spans="1:21" x14ac:dyDescent="0.25">
      <c r="B65" s="7" t="s">
        <v>78</v>
      </c>
      <c r="C65" s="1">
        <v>5</v>
      </c>
      <c r="D65" s="1">
        <v>8</v>
      </c>
      <c r="E65" s="17">
        <f t="shared" ref="E65:E67" si="69">SUM(C65:D65)</f>
        <v>13</v>
      </c>
      <c r="F65" s="1">
        <f>SUM([1]MASTERS_table!D99:F99)</f>
        <v>12</v>
      </c>
      <c r="G65" s="1">
        <f>SUM([1]MASTERS_table!G99:H99)</f>
        <v>2</v>
      </c>
      <c r="H65" s="3">
        <f t="shared" ref="H65:H67" si="70">F65-(G65*0.05)</f>
        <v>11.9</v>
      </c>
      <c r="I65" s="1">
        <f>7+1</f>
        <v>8</v>
      </c>
      <c r="J65" s="1">
        <v>1</v>
      </c>
      <c r="K65" s="3">
        <f t="shared" ref="K65" si="71">I65-(J65*0.05)</f>
        <v>7.95</v>
      </c>
      <c r="L65" s="4">
        <f t="shared" si="65"/>
        <v>19.850000000000001</v>
      </c>
      <c r="M65" s="3">
        <f t="shared" si="66"/>
        <v>16.425000000000001</v>
      </c>
      <c r="N65" s="33"/>
      <c r="O65" s="34">
        <f>M65*$B$126</f>
        <v>41366.791159463159</v>
      </c>
      <c r="P65" s="35">
        <v>0</v>
      </c>
      <c r="Q65" s="36">
        <f t="shared" si="67"/>
        <v>41366.791159463159</v>
      </c>
      <c r="R65" s="37">
        <v>3.3</v>
      </c>
      <c r="S65" s="38"/>
      <c r="T65" s="39">
        <f t="shared" si="68"/>
        <v>3.87813545928234</v>
      </c>
      <c r="U65" s="40"/>
    </row>
    <row r="66" spans="1:21" x14ac:dyDescent="0.25">
      <c r="B66" s="7" t="s">
        <v>79</v>
      </c>
      <c r="C66" s="1">
        <v>6</v>
      </c>
      <c r="E66" s="17">
        <f t="shared" si="69"/>
        <v>6</v>
      </c>
      <c r="F66" s="1">
        <f>SUM([1]MASTERS_table!D100:F100)</f>
        <v>9</v>
      </c>
      <c r="G66" s="1">
        <f>SUM([1]MASTERS_table!G100:H100)</f>
        <v>2</v>
      </c>
      <c r="H66" s="3">
        <f t="shared" si="70"/>
        <v>8.9</v>
      </c>
      <c r="L66" s="4">
        <f t="shared" si="65"/>
        <v>8.9</v>
      </c>
      <c r="M66" s="3">
        <f t="shared" si="66"/>
        <v>7.45</v>
      </c>
      <c r="N66" s="33"/>
      <c r="O66" s="34">
        <f>M66*$B$126</f>
        <v>18763.019430015251</v>
      </c>
      <c r="P66" s="35">
        <v>0</v>
      </c>
      <c r="Q66" s="36">
        <f t="shared" si="67"/>
        <v>18763.019430015251</v>
      </c>
      <c r="R66" s="37">
        <v>1.6</v>
      </c>
      <c r="S66" s="38"/>
      <c r="T66" s="39">
        <f t="shared" si="68"/>
        <v>1.7590325218662666</v>
      </c>
      <c r="U66" s="40"/>
    </row>
    <row r="67" spans="1:21" ht="13.8" x14ac:dyDescent="0.25">
      <c r="B67" s="7" t="s">
        <v>80</v>
      </c>
      <c r="C67" s="1">
        <v>14</v>
      </c>
      <c r="D67" s="1">
        <v>25</v>
      </c>
      <c r="E67" s="17">
        <f t="shared" si="69"/>
        <v>39</v>
      </c>
      <c r="F67" s="1">
        <f>SUM([1]MASTERS_table!D102:F102)</f>
        <v>26</v>
      </c>
      <c r="G67" s="1">
        <f>SUM([1]MASTERS_table!G102:H102)</f>
        <v>9</v>
      </c>
      <c r="H67" s="3">
        <f t="shared" si="70"/>
        <v>25.55</v>
      </c>
      <c r="I67" s="1">
        <f>8+16</f>
        <v>24</v>
      </c>
      <c r="J67" s="1">
        <v>1</v>
      </c>
      <c r="K67" s="3">
        <f t="shared" ref="K67" si="72">I67-(J67*0.05)</f>
        <v>23.95</v>
      </c>
      <c r="L67" s="4">
        <f t="shared" si="65"/>
        <v>49.5</v>
      </c>
      <c r="M67" s="3">
        <f t="shared" si="66"/>
        <v>44.25</v>
      </c>
      <c r="N67" s="33"/>
      <c r="O67" s="34">
        <f>M67*$B$126</f>
        <v>111444.77983599663</v>
      </c>
      <c r="P67" s="52">
        <v>-40666.67</v>
      </c>
      <c r="Q67" s="36">
        <f t="shared" si="67"/>
        <v>70778.109835996627</v>
      </c>
      <c r="R67" s="37">
        <v>5.0999999999999996</v>
      </c>
      <c r="S67" s="38"/>
      <c r="T67" s="39">
        <f t="shared" si="68"/>
        <v>6.6354457235478952</v>
      </c>
      <c r="U67" s="40"/>
    </row>
    <row r="68" spans="1:21" x14ac:dyDescent="0.25">
      <c r="B68" s="42" t="s">
        <v>6</v>
      </c>
      <c r="C68" s="1">
        <f>SUM(C64:C67)</f>
        <v>25</v>
      </c>
      <c r="D68" s="1">
        <f t="shared" ref="D68:M68" si="73">SUM(D64:D67)</f>
        <v>51</v>
      </c>
      <c r="E68" s="59">
        <f t="shared" si="73"/>
        <v>76</v>
      </c>
      <c r="F68" s="1">
        <f t="shared" si="73"/>
        <v>47</v>
      </c>
      <c r="G68" s="1">
        <f t="shared" si="73"/>
        <v>13</v>
      </c>
      <c r="H68" s="1">
        <f t="shared" si="73"/>
        <v>46.35</v>
      </c>
      <c r="I68" s="1">
        <f t="shared" si="73"/>
        <v>51</v>
      </c>
      <c r="J68" s="1">
        <f t="shared" si="73"/>
        <v>28</v>
      </c>
      <c r="K68" s="1">
        <f t="shared" si="73"/>
        <v>49.599999999999994</v>
      </c>
      <c r="L68" s="1">
        <f t="shared" si="73"/>
        <v>95.949999999999989</v>
      </c>
      <c r="M68" s="1">
        <f t="shared" si="73"/>
        <v>85.975000000000009</v>
      </c>
      <c r="N68" s="43">
        <f>M68</f>
        <v>85.975000000000009</v>
      </c>
      <c r="O68" s="44">
        <f>SUM(O64:O67)</f>
        <v>216530.28127457199</v>
      </c>
      <c r="P68" s="45">
        <f>SUM(P65:P67)</f>
        <v>-40666.67</v>
      </c>
      <c r="Q68" s="44">
        <f>SUM(Q65:Q67)</f>
        <v>130907.92042547504</v>
      </c>
      <c r="R68" s="60">
        <f>SUM(R65:R67)</f>
        <v>10</v>
      </c>
      <c r="S68" s="46">
        <f>ROUND(R68,1)</f>
        <v>10</v>
      </c>
      <c r="T68" s="47">
        <f>SUM(T65:T67)</f>
        <v>12.272613704696502</v>
      </c>
      <c r="U68" s="40">
        <f>ROUND(T68,1)</f>
        <v>12.3</v>
      </c>
    </row>
    <row r="69" spans="1:21" x14ac:dyDescent="0.25">
      <c r="B69" s="42"/>
      <c r="E69" s="59"/>
      <c r="H69" s="1"/>
      <c r="K69" s="1"/>
      <c r="L69" s="1"/>
      <c r="M69" s="1"/>
      <c r="N69" s="43"/>
      <c r="O69" s="44"/>
      <c r="P69" s="45"/>
      <c r="Q69" s="44"/>
      <c r="R69" s="60"/>
      <c r="S69" s="46"/>
      <c r="T69" s="47"/>
      <c r="U69" s="40"/>
    </row>
    <row r="70" spans="1:21" ht="13.8" x14ac:dyDescent="0.25">
      <c r="A70" s="61" t="s">
        <v>81</v>
      </c>
      <c r="B70" s="6" t="s">
        <v>82</v>
      </c>
      <c r="C70" s="1">
        <v>4</v>
      </c>
      <c r="D70" s="1">
        <v>4</v>
      </c>
      <c r="E70" s="17">
        <f t="shared" ref="E70" si="74">SUM(C70:D70)</f>
        <v>8</v>
      </c>
      <c r="F70" s="1">
        <v>4</v>
      </c>
      <c r="G70" s="1">
        <v>0</v>
      </c>
      <c r="H70" s="3">
        <f t="shared" ref="H70" si="75">F70-(G70*0.05)</f>
        <v>4</v>
      </c>
      <c r="I70" s="1">
        <f>1+3</f>
        <v>4</v>
      </c>
      <c r="J70" s="1">
        <v>1</v>
      </c>
      <c r="K70" s="3">
        <f t="shared" ref="K70" si="76">I70-(J70*0.05)</f>
        <v>3.95</v>
      </c>
      <c r="L70" s="4">
        <f t="shared" ref="L70" si="77">H70+K70</f>
        <v>7.95</v>
      </c>
      <c r="M70" s="3">
        <f t="shared" ref="M70" si="78">AVERAGE(E70,L70)</f>
        <v>7.9749999999999996</v>
      </c>
      <c r="N70" s="33"/>
      <c r="O70" s="34">
        <f>M70*$B$126</f>
        <v>20085.245631459278</v>
      </c>
      <c r="P70" s="50">
        <v>-68666.67</v>
      </c>
      <c r="Q70" s="36">
        <f t="shared" ref="Q70" si="79">SUM(O70:P70)</f>
        <v>-48581.42436854072</v>
      </c>
      <c r="R70" s="37">
        <v>-4.5999999999999996</v>
      </c>
      <c r="S70" s="38"/>
      <c r="T70" s="39">
        <f t="shared" ref="T70" si="80">Q70/10666.67</f>
        <v>-4.5545071112672204</v>
      </c>
      <c r="U70" s="40"/>
    </row>
    <row r="71" spans="1:21" x14ac:dyDescent="0.25">
      <c r="B71" s="62" t="s">
        <v>6</v>
      </c>
      <c r="C71" s="1">
        <f t="shared" ref="C71:M71" si="81">SUM(C70:C70)</f>
        <v>4</v>
      </c>
      <c r="D71" s="1">
        <f t="shared" si="81"/>
        <v>4</v>
      </c>
      <c r="E71" s="17">
        <f t="shared" si="81"/>
        <v>8</v>
      </c>
      <c r="F71" s="1">
        <f t="shared" si="81"/>
        <v>4</v>
      </c>
      <c r="G71" s="1">
        <f t="shared" si="81"/>
        <v>0</v>
      </c>
      <c r="H71" s="3">
        <f t="shared" si="81"/>
        <v>4</v>
      </c>
      <c r="I71" s="1">
        <f t="shared" si="81"/>
        <v>4</v>
      </c>
      <c r="J71" s="1">
        <f t="shared" si="81"/>
        <v>1</v>
      </c>
      <c r="K71" s="3">
        <f t="shared" si="81"/>
        <v>3.95</v>
      </c>
      <c r="L71" s="4">
        <f t="shared" si="81"/>
        <v>7.95</v>
      </c>
      <c r="M71" s="4">
        <f t="shared" si="81"/>
        <v>7.9749999999999996</v>
      </c>
      <c r="N71" s="43">
        <f>M71</f>
        <v>7.9749999999999996</v>
      </c>
      <c r="O71" s="44">
        <f>SUM(O70:O70)</f>
        <v>20085.245631459278</v>
      </c>
      <c r="P71" s="45">
        <f>SUM(P70:P70)</f>
        <v>-68666.67</v>
      </c>
      <c r="Q71" s="44">
        <f>SUM(Q70:Q70)</f>
        <v>-48581.42436854072</v>
      </c>
      <c r="R71" s="46">
        <f>SUM(R70)</f>
        <v>-4.5999999999999996</v>
      </c>
      <c r="S71" s="46">
        <f>ROUND(R71,1)</f>
        <v>-4.5999999999999996</v>
      </c>
      <c r="T71" s="47">
        <f>SUM(T70:T70)</f>
        <v>-4.5545071112672204</v>
      </c>
      <c r="U71" s="40">
        <f>ROUND(T71,1)</f>
        <v>-4.5999999999999996</v>
      </c>
    </row>
    <row r="72" spans="1:21" x14ac:dyDescent="0.25">
      <c r="B72" s="63"/>
      <c r="N72" s="33"/>
      <c r="R72" s="48"/>
      <c r="S72" s="38"/>
      <c r="T72" s="39"/>
      <c r="U72" s="40"/>
    </row>
    <row r="73" spans="1:21" ht="13.8" x14ac:dyDescent="0.25">
      <c r="A73" s="61" t="s">
        <v>83</v>
      </c>
      <c r="B73" s="6" t="s">
        <v>84</v>
      </c>
      <c r="C73" s="1">
        <v>15</v>
      </c>
      <c r="D73" s="1">
        <v>10</v>
      </c>
      <c r="E73" s="17">
        <f t="shared" ref="E73" si="82">SUM(C73:D73)</f>
        <v>25</v>
      </c>
      <c r="F73" s="1">
        <f>SUM([1]MASTERS_table!D132:F132)</f>
        <v>15</v>
      </c>
      <c r="G73" s="1">
        <v>15</v>
      </c>
      <c r="H73" s="3">
        <f t="shared" ref="H73" si="83">F73-(G73*0.05)</f>
        <v>14.25</v>
      </c>
      <c r="I73" s="1">
        <v>7</v>
      </c>
      <c r="J73" s="1">
        <v>2</v>
      </c>
      <c r="K73" s="3">
        <f t="shared" ref="K73" si="84">I73-(J73*0.05)</f>
        <v>6.9</v>
      </c>
      <c r="L73" s="4">
        <f t="shared" ref="L73" si="85">H73+K73</f>
        <v>21.15</v>
      </c>
      <c r="M73" s="3">
        <f t="shared" ref="M73" si="86">AVERAGE(E73,L73)</f>
        <v>23.074999999999999</v>
      </c>
      <c r="N73" s="33"/>
      <c r="O73" s="34">
        <f>M73*$B$126</f>
        <v>58114.989711087503</v>
      </c>
      <c r="P73" s="50">
        <v>-70000</v>
      </c>
      <c r="Q73" s="36">
        <f t="shared" ref="Q73" si="87">SUM(O73:P73)</f>
        <v>-11885.010288912497</v>
      </c>
      <c r="R73" s="37">
        <v>-0.7</v>
      </c>
      <c r="S73" s="38"/>
      <c r="T73" s="39">
        <f t="shared" ref="T73" si="88">Q73/10666.67</f>
        <v>-1.1142193663919946</v>
      </c>
      <c r="U73" s="40"/>
    </row>
    <row r="74" spans="1:21" x14ac:dyDescent="0.25">
      <c r="A74" s="6"/>
      <c r="B74" s="62" t="s">
        <v>6</v>
      </c>
      <c r="C74" s="1">
        <f t="shared" ref="C74:M74" si="89">SUM(C73:C73)</f>
        <v>15</v>
      </c>
      <c r="D74" s="1">
        <f t="shared" si="89"/>
        <v>10</v>
      </c>
      <c r="E74" s="17">
        <f t="shared" si="89"/>
        <v>25</v>
      </c>
      <c r="F74" s="1">
        <f t="shared" si="89"/>
        <v>15</v>
      </c>
      <c r="G74" s="1">
        <f t="shared" si="89"/>
        <v>15</v>
      </c>
      <c r="H74" s="3">
        <f t="shared" si="89"/>
        <v>14.25</v>
      </c>
      <c r="I74" s="1">
        <f t="shared" si="89"/>
        <v>7</v>
      </c>
      <c r="J74" s="1">
        <f t="shared" si="89"/>
        <v>2</v>
      </c>
      <c r="K74" s="3">
        <f t="shared" si="89"/>
        <v>6.9</v>
      </c>
      <c r="L74" s="4">
        <f t="shared" si="89"/>
        <v>21.15</v>
      </c>
      <c r="M74" s="4">
        <f t="shared" si="89"/>
        <v>23.074999999999999</v>
      </c>
      <c r="N74" s="43">
        <f>M74</f>
        <v>23.074999999999999</v>
      </c>
      <c r="O74" s="44">
        <f>SUM(O73)</f>
        <v>58114.989711087503</v>
      </c>
      <c r="P74" s="45">
        <f>SUM(P73)</f>
        <v>-70000</v>
      </c>
      <c r="Q74" s="44">
        <f>SUM(Q73)</f>
        <v>-11885.010288912497</v>
      </c>
      <c r="R74" s="46">
        <f>SUM(R73:R73)</f>
        <v>-0.7</v>
      </c>
      <c r="S74" s="46">
        <f>ROUND(R74,1)</f>
        <v>-0.7</v>
      </c>
      <c r="T74" s="47">
        <f>SUM(T73)</f>
        <v>-1.1142193663919946</v>
      </c>
      <c r="U74" s="40">
        <f>ROUND(T74,1)</f>
        <v>-1.1000000000000001</v>
      </c>
    </row>
    <row r="75" spans="1:21" x14ac:dyDescent="0.25">
      <c r="A75" s="6"/>
      <c r="B75" s="63"/>
      <c r="N75" s="33"/>
      <c r="R75" s="48"/>
      <c r="S75" s="38"/>
      <c r="T75" s="39"/>
      <c r="U75" s="40"/>
    </row>
    <row r="76" spans="1:21" ht="13.8" x14ac:dyDescent="0.25">
      <c r="A76" s="61" t="s">
        <v>85</v>
      </c>
      <c r="B76" s="6" t="s">
        <v>86</v>
      </c>
      <c r="C76" s="1">
        <v>5</v>
      </c>
      <c r="D76" s="1">
        <v>8</v>
      </c>
      <c r="E76" s="17">
        <f>SUM(C76:D76)</f>
        <v>13</v>
      </c>
      <c r="F76" s="1">
        <f>SUM([1]MASTERS_table!D138:F138)</f>
        <v>13</v>
      </c>
      <c r="G76" s="1">
        <v>2</v>
      </c>
      <c r="H76" s="3">
        <f t="shared" ref="H76" si="90">F76-(G76*0.05)</f>
        <v>12.9</v>
      </c>
      <c r="I76" s="1">
        <v>7</v>
      </c>
      <c r="J76" s="1">
        <v>1</v>
      </c>
      <c r="K76" s="3">
        <f t="shared" ref="K76" si="91">I76-(J76*0.05)</f>
        <v>6.95</v>
      </c>
      <c r="L76" s="4">
        <f t="shared" ref="L76" si="92">H76+K76</f>
        <v>19.850000000000001</v>
      </c>
      <c r="M76" s="3">
        <f t="shared" ref="M76" si="93">AVERAGE(E76,L76)</f>
        <v>16.425000000000001</v>
      </c>
      <c r="N76" s="33"/>
      <c r="O76" s="34">
        <f>M76*$B$126</f>
        <v>41366.791159463159</v>
      </c>
      <c r="P76" s="50">
        <v>0</v>
      </c>
      <c r="Q76" s="36">
        <f t="shared" ref="Q76" si="94">SUM(O76:P76)</f>
        <v>41366.791159463159</v>
      </c>
      <c r="R76" s="37">
        <v>3.3</v>
      </c>
      <c r="S76" s="38"/>
      <c r="T76" s="39">
        <f t="shared" ref="T76" si="95">Q76/10666.67</f>
        <v>3.87813545928234</v>
      </c>
      <c r="U76" s="40"/>
    </row>
    <row r="77" spans="1:21" x14ac:dyDescent="0.25">
      <c r="A77" s="6"/>
      <c r="B77" s="62" t="s">
        <v>6</v>
      </c>
      <c r="C77" s="1">
        <f>SUM(C76)</f>
        <v>5</v>
      </c>
      <c r="D77" s="1">
        <f t="shared" ref="D77:M77" si="96">SUM(D76)</f>
        <v>8</v>
      </c>
      <c r="E77" s="17">
        <f t="shared" si="96"/>
        <v>13</v>
      </c>
      <c r="F77" s="1">
        <f t="shared" si="96"/>
        <v>13</v>
      </c>
      <c r="G77" s="1">
        <f t="shared" si="96"/>
        <v>2</v>
      </c>
      <c r="H77" s="3">
        <f t="shared" si="96"/>
        <v>12.9</v>
      </c>
      <c r="I77" s="1">
        <f t="shared" si="96"/>
        <v>7</v>
      </c>
      <c r="J77" s="1">
        <f t="shared" si="96"/>
        <v>1</v>
      </c>
      <c r="K77" s="3">
        <f t="shared" si="96"/>
        <v>6.95</v>
      </c>
      <c r="L77" s="4">
        <f t="shared" si="96"/>
        <v>19.850000000000001</v>
      </c>
      <c r="M77" s="4">
        <f t="shared" si="96"/>
        <v>16.425000000000001</v>
      </c>
      <c r="N77" s="43">
        <f>M77</f>
        <v>16.425000000000001</v>
      </c>
      <c r="O77" s="44">
        <f>SUM(O76)</f>
        <v>41366.791159463159</v>
      </c>
      <c r="P77" s="45">
        <f>SUM(P76)</f>
        <v>0</v>
      </c>
      <c r="Q77" s="44">
        <f>SUM(Q76)</f>
        <v>41366.791159463159</v>
      </c>
      <c r="R77" s="46">
        <f>SUM(R76)</f>
        <v>3.3</v>
      </c>
      <c r="S77" s="46">
        <f>ROUND(R77,1)</f>
        <v>3.3</v>
      </c>
      <c r="T77" s="47">
        <f>SUM(T76)</f>
        <v>3.87813545928234</v>
      </c>
      <c r="U77" s="40">
        <f>ROUND(T77,1)</f>
        <v>3.9</v>
      </c>
    </row>
    <row r="78" spans="1:21" x14ac:dyDescent="0.25">
      <c r="A78" s="6"/>
      <c r="B78" s="63"/>
      <c r="N78" s="33"/>
      <c r="R78" s="48"/>
      <c r="S78" s="38"/>
      <c r="T78" s="39"/>
      <c r="U78" s="40"/>
    </row>
    <row r="79" spans="1:21" ht="13.8" x14ac:dyDescent="0.25">
      <c r="A79" s="61" t="s">
        <v>87</v>
      </c>
      <c r="B79" s="6" t="s">
        <v>88</v>
      </c>
      <c r="C79" s="1">
        <v>12</v>
      </c>
      <c r="E79" s="17">
        <f t="shared" ref="E79:E81" si="97">SUM(C79:D79)</f>
        <v>12</v>
      </c>
      <c r="F79" s="1">
        <f>SUM([1]MASTERS_table!D143:F143)</f>
        <v>10</v>
      </c>
      <c r="G79" s="1">
        <f>SUM([1]MASTERS_table!G143:H143)</f>
        <v>6</v>
      </c>
      <c r="H79" s="3">
        <f t="shared" ref="H79:H81" si="98">F79-(G79*0.05)</f>
        <v>9.6999999999999993</v>
      </c>
      <c r="L79" s="4">
        <f t="shared" ref="L79:L81" si="99">H79+K79</f>
        <v>9.6999999999999993</v>
      </c>
      <c r="M79" s="3">
        <f t="shared" ref="M79:M81" si="100">AVERAGE(E79,L79)</f>
        <v>10.85</v>
      </c>
      <c r="N79" s="33"/>
      <c r="O79" s="34">
        <f>M79*$B$126</f>
        <v>27326.008163176572</v>
      </c>
      <c r="P79" s="50">
        <v>-14000</v>
      </c>
      <c r="Q79" s="36">
        <f t="shared" ref="Q79:Q81" si="101">SUM(O79:P79)</f>
        <v>13326.008163176572</v>
      </c>
      <c r="R79" s="37">
        <v>1.3</v>
      </c>
      <c r="S79" s="38"/>
      <c r="T79" s="39">
        <f t="shared" ref="T79" si="102">Q79/10666.67</f>
        <v>1.2493128748875302</v>
      </c>
      <c r="U79" s="40"/>
    </row>
    <row r="80" spans="1:21" x14ac:dyDescent="0.25">
      <c r="A80" s="32" t="s">
        <v>89</v>
      </c>
      <c r="B80" s="64" t="s">
        <v>90</v>
      </c>
      <c r="C80" s="1">
        <v>97</v>
      </c>
      <c r="E80" s="17">
        <f t="shared" si="97"/>
        <v>97</v>
      </c>
      <c r="F80" s="1">
        <f>SUM([1]MASTERS_table!D145:F145)</f>
        <v>100</v>
      </c>
      <c r="G80" s="1">
        <f>SUM([1]MASTERS_table!G145:H145)</f>
        <v>3</v>
      </c>
      <c r="H80" s="3">
        <f t="shared" si="98"/>
        <v>99.85</v>
      </c>
      <c r="L80" s="4">
        <f t="shared" si="99"/>
        <v>99.85</v>
      </c>
      <c r="M80" s="3">
        <f t="shared" si="100"/>
        <v>98.424999999999997</v>
      </c>
      <c r="N80" s="33"/>
      <c r="O80" s="34">
        <f>M80*$B$126</f>
        <v>247885.93119453033</v>
      </c>
      <c r="P80" s="50">
        <v>-37333.33</v>
      </c>
      <c r="Q80" s="36">
        <f t="shared" si="101"/>
        <v>210552.60119453032</v>
      </c>
      <c r="R80" s="37">
        <v>2</v>
      </c>
      <c r="S80" s="38"/>
      <c r="T80" s="39">
        <v>2</v>
      </c>
      <c r="U80" s="40"/>
    </row>
    <row r="81" spans="1:21" x14ac:dyDescent="0.25">
      <c r="A81" s="32" t="s">
        <v>91</v>
      </c>
      <c r="B81" s="64" t="s">
        <v>92</v>
      </c>
      <c r="C81" s="1">
        <v>98</v>
      </c>
      <c r="E81" s="17">
        <f t="shared" si="97"/>
        <v>98</v>
      </c>
      <c r="F81" s="1">
        <f>SUM([1]MASTERS_table!D146:F146)</f>
        <v>98</v>
      </c>
      <c r="G81" s="1">
        <f>SUM([1]MASTERS_table!G146:H146)</f>
        <v>2</v>
      </c>
      <c r="H81" s="3">
        <f t="shared" si="98"/>
        <v>97.9</v>
      </c>
      <c r="L81" s="4">
        <f t="shared" si="99"/>
        <v>97.9</v>
      </c>
      <c r="M81" s="3">
        <f t="shared" si="100"/>
        <v>97.95</v>
      </c>
      <c r="N81" s="33"/>
      <c r="O81" s="34">
        <f>M81*$B$126</f>
        <v>246689.63129798576</v>
      </c>
      <c r="P81" s="50">
        <v>-14000</v>
      </c>
      <c r="Q81" s="36">
        <f t="shared" si="101"/>
        <v>232689.63129798576</v>
      </c>
      <c r="R81" s="37">
        <v>2</v>
      </c>
      <c r="S81" s="38"/>
      <c r="T81" s="39">
        <v>2</v>
      </c>
      <c r="U81" s="40"/>
    </row>
    <row r="82" spans="1:21" x14ac:dyDescent="0.25">
      <c r="B82" s="62" t="s">
        <v>6</v>
      </c>
      <c r="C82" s="1">
        <f>SUM(C79:C81)</f>
        <v>207</v>
      </c>
      <c r="E82" s="17">
        <f>SUM(E79:E81)</f>
        <v>207</v>
      </c>
      <c r="F82" s="1">
        <f>SUM(F79:F81)</f>
        <v>208</v>
      </c>
      <c r="G82" s="1">
        <f>SUM(G79:G81)</f>
        <v>11</v>
      </c>
      <c r="H82" s="3">
        <f>SUM(H79:H81)</f>
        <v>207.45</v>
      </c>
      <c r="L82" s="4">
        <f>SUM(L79:L81)</f>
        <v>207.45</v>
      </c>
      <c r="M82" s="4">
        <f>SUM(M79:M81)</f>
        <v>207.22499999999999</v>
      </c>
      <c r="N82" s="43">
        <f>M82</f>
        <v>207.22499999999999</v>
      </c>
      <c r="O82" s="44">
        <f t="shared" ref="O82:T82" si="103">SUM(O79:O81)</f>
        <v>521901.57065569272</v>
      </c>
      <c r="P82" s="45">
        <f t="shared" si="103"/>
        <v>-65333.33</v>
      </c>
      <c r="Q82" s="44">
        <f t="shared" si="103"/>
        <v>456568.24065569264</v>
      </c>
      <c r="R82" s="46">
        <f>SUM(R79:R81)</f>
        <v>5.3</v>
      </c>
      <c r="S82" s="46">
        <f>ROUND(R82,1)</f>
        <v>5.3</v>
      </c>
      <c r="T82" s="47">
        <f t="shared" si="103"/>
        <v>5.2493128748875302</v>
      </c>
      <c r="U82" s="40">
        <f>ROUND(T82,1)</f>
        <v>5.2</v>
      </c>
    </row>
    <row r="83" spans="1:21" x14ac:dyDescent="0.25">
      <c r="B83" s="6"/>
      <c r="N83" s="33"/>
      <c r="R83" s="48"/>
      <c r="S83" s="38"/>
      <c r="T83" s="39"/>
      <c r="U83" s="40"/>
    </row>
    <row r="84" spans="1:21" x14ac:dyDescent="0.25">
      <c r="A84" s="32" t="s">
        <v>93</v>
      </c>
      <c r="B84" s="7" t="s">
        <v>94</v>
      </c>
      <c r="C84" s="1">
        <v>15</v>
      </c>
      <c r="E84" s="17">
        <f t="shared" ref="E84:E85" si="104">SUM(C84:D84)</f>
        <v>15</v>
      </c>
      <c r="F84" s="1">
        <f>SUM([1]MASTERS_table!D154:F154)</f>
        <v>3</v>
      </c>
      <c r="G84" s="1">
        <f>SUM([1]MASTERS_table!G154:H154)</f>
        <v>23</v>
      </c>
      <c r="H84" s="3">
        <f t="shared" ref="H84:H85" si="105">F84-(G84*0.05)</f>
        <v>1.8499999999999999</v>
      </c>
      <c r="L84" s="4">
        <f t="shared" ref="L84:L85" si="106">H84+K84</f>
        <v>1.8499999999999999</v>
      </c>
      <c r="M84" s="3">
        <f t="shared" ref="M84:M85" si="107">AVERAGE(E84,L84)</f>
        <v>8.4250000000000007</v>
      </c>
      <c r="N84" s="33"/>
      <c r="O84" s="34">
        <f>M84*$B$126</f>
        <v>21218.582375554161</v>
      </c>
      <c r="P84" s="52">
        <v>-9333.34</v>
      </c>
      <c r="Q84" s="36">
        <f t="shared" ref="Q84:Q85" si="108">SUM(O84:P84)</f>
        <v>11885.24237555416</v>
      </c>
      <c r="R84" s="37">
        <v>2.9</v>
      </c>
      <c r="S84" s="38"/>
      <c r="T84" s="39">
        <f t="shared" ref="T84:T85" si="109">Q84/10666.67</f>
        <v>1.1142411245078512</v>
      </c>
      <c r="U84" s="40"/>
    </row>
    <row r="85" spans="1:21" x14ac:dyDescent="0.25">
      <c r="B85" s="7" t="s">
        <v>95</v>
      </c>
      <c r="C85" s="1">
        <v>6</v>
      </c>
      <c r="E85" s="17">
        <f t="shared" si="104"/>
        <v>6</v>
      </c>
      <c r="F85" s="1">
        <f>SUM([1]MASTERS_table!D155:F155)</f>
        <v>5</v>
      </c>
      <c r="G85" s="1">
        <f>SUM([1]MASTERS_table!G155:H155)</f>
        <v>1</v>
      </c>
      <c r="H85" s="3">
        <f t="shared" si="105"/>
        <v>4.95</v>
      </c>
      <c r="L85" s="4">
        <f t="shared" si="106"/>
        <v>4.95</v>
      </c>
      <c r="M85" s="3">
        <f t="shared" si="107"/>
        <v>5.4749999999999996</v>
      </c>
      <c r="N85" s="33"/>
      <c r="O85" s="34">
        <f>M85*$B$126</f>
        <v>13788.930386487717</v>
      </c>
      <c r="P85" s="52">
        <v>-28000</v>
      </c>
      <c r="Q85" s="36">
        <f t="shared" si="108"/>
        <v>-14211.069613512283</v>
      </c>
      <c r="R85" s="37">
        <v>-1.5</v>
      </c>
      <c r="S85" s="38"/>
      <c r="T85" s="39">
        <f t="shared" si="109"/>
        <v>-1.3322873599269767</v>
      </c>
      <c r="U85" s="40"/>
    </row>
    <row r="86" spans="1:21" x14ac:dyDescent="0.25">
      <c r="B86" s="42" t="s">
        <v>6</v>
      </c>
      <c r="C86" s="1">
        <f>SUM(C84:C85)</f>
        <v>21</v>
      </c>
      <c r="E86" s="17">
        <f t="shared" ref="E86:M86" si="110">SUM(E84:E85)</f>
        <v>21</v>
      </c>
      <c r="F86" s="1">
        <f t="shared" si="110"/>
        <v>8</v>
      </c>
      <c r="G86" s="1">
        <f t="shared" si="110"/>
        <v>24</v>
      </c>
      <c r="H86" s="3">
        <f t="shared" si="110"/>
        <v>6.8</v>
      </c>
      <c r="L86" s="4">
        <f t="shared" si="110"/>
        <v>6.8</v>
      </c>
      <c r="M86" s="4">
        <f t="shared" si="110"/>
        <v>13.9</v>
      </c>
      <c r="N86" s="43">
        <f>M86</f>
        <v>13.9</v>
      </c>
      <c r="O86" s="44">
        <f>SUM(O84:O85)</f>
        <v>35007.512762041879</v>
      </c>
      <c r="P86" s="45">
        <f>SUM(P84:P85)</f>
        <v>-37333.339999999997</v>
      </c>
      <c r="Q86" s="44">
        <f>SUM(Q84:Q85)</f>
        <v>-2325.8272379581231</v>
      </c>
      <c r="R86" s="46">
        <f>SUM(R84:R85)</f>
        <v>1.4</v>
      </c>
      <c r="S86" s="46">
        <f>ROUND(R86,1)</f>
        <v>1.4</v>
      </c>
      <c r="T86" s="47">
        <f>SUM(T84)</f>
        <v>1.1142411245078512</v>
      </c>
      <c r="U86" s="40">
        <v>1.1000000000000001</v>
      </c>
    </row>
    <row r="87" spans="1:21" x14ac:dyDescent="0.25">
      <c r="B87" s="28"/>
      <c r="N87" s="33"/>
      <c r="R87" s="48"/>
      <c r="S87" s="38"/>
      <c r="T87" s="39"/>
      <c r="U87" s="40"/>
    </row>
    <row r="88" spans="1:21" x14ac:dyDescent="0.25">
      <c r="A88" s="32" t="s">
        <v>96</v>
      </c>
      <c r="B88" s="7" t="s">
        <v>97</v>
      </c>
      <c r="C88" s="1">
        <v>24</v>
      </c>
      <c r="E88" s="17">
        <f t="shared" ref="E88" si="111">SUM(C88:D88)</f>
        <v>24</v>
      </c>
      <c r="F88" s="1">
        <f>SUM([1]MASTERS_table!D161:F161)</f>
        <v>30</v>
      </c>
      <c r="G88" s="1">
        <f>SUM([1]MASTERS_table!G161:H161)</f>
        <v>13</v>
      </c>
      <c r="H88" s="3">
        <f t="shared" ref="H88" si="112">F88-(G88*0.05)</f>
        <v>29.35</v>
      </c>
      <c r="L88" s="4">
        <f t="shared" ref="L88" si="113">H88+K88</f>
        <v>29.35</v>
      </c>
      <c r="M88" s="3">
        <f t="shared" ref="M88" si="114">AVERAGE(E88,L88)</f>
        <v>26.675000000000001</v>
      </c>
      <c r="N88" s="33"/>
      <c r="O88" s="34">
        <f>M88*$B$126</f>
        <v>67181.683663846561</v>
      </c>
      <c r="P88" s="50">
        <v>-48000.01</v>
      </c>
      <c r="Q88" s="36">
        <f t="shared" ref="Q88" si="115">SUM(O88:P88)</f>
        <v>19181.673663846559</v>
      </c>
      <c r="R88" s="37">
        <v>-0.3</v>
      </c>
      <c r="S88" s="38"/>
      <c r="T88" s="39">
        <f t="shared" ref="T88" si="116">Q88/10666.67</f>
        <v>1.7982813440226948</v>
      </c>
      <c r="U88" s="40"/>
    </row>
    <row r="89" spans="1:21" x14ac:dyDescent="0.25">
      <c r="B89" s="42" t="s">
        <v>6</v>
      </c>
      <c r="C89" s="1">
        <f>SUM(C88:C88)</f>
        <v>24</v>
      </c>
      <c r="E89" s="17">
        <f>SUM(E88:E88)</f>
        <v>24</v>
      </c>
      <c r="F89" s="1">
        <f>SUM(F88:F88)</f>
        <v>30</v>
      </c>
      <c r="G89" s="1">
        <f>SUM(G88:G88)</f>
        <v>13</v>
      </c>
      <c r="H89" s="3">
        <f>SUM(H88:H88)</f>
        <v>29.35</v>
      </c>
      <c r="L89" s="4">
        <f>SUM(L88:L88)</f>
        <v>29.35</v>
      </c>
      <c r="M89" s="4">
        <f>SUM(M88:M88)</f>
        <v>26.675000000000001</v>
      </c>
      <c r="N89" s="43">
        <f>M89</f>
        <v>26.675000000000001</v>
      </c>
      <c r="O89" s="44">
        <f>SUM(O88)</f>
        <v>67181.683663846561</v>
      </c>
      <c r="P89" s="45">
        <f>SUM(P88)</f>
        <v>-48000.01</v>
      </c>
      <c r="Q89" s="44">
        <f>SUM(Q88)</f>
        <v>19181.673663846559</v>
      </c>
      <c r="R89" s="55">
        <f>SUM(R88:R88)</f>
        <v>-0.3</v>
      </c>
      <c r="S89" s="46">
        <f>ROUND(R89,1)</f>
        <v>-0.3</v>
      </c>
      <c r="T89" s="47">
        <f>SUM(T88)</f>
        <v>1.7982813440226948</v>
      </c>
      <c r="U89" s="40">
        <f>ROUND(T89,1)</f>
        <v>1.8</v>
      </c>
    </row>
    <row r="90" spans="1:21" x14ac:dyDescent="0.25">
      <c r="B90" s="28"/>
      <c r="N90" s="33"/>
      <c r="R90" s="48"/>
      <c r="S90" s="38"/>
      <c r="T90" s="39"/>
      <c r="U90" s="40"/>
    </row>
    <row r="91" spans="1:21" x14ac:dyDescent="0.25">
      <c r="A91" s="32" t="s">
        <v>98</v>
      </c>
      <c r="B91" s="7" t="s">
        <v>98</v>
      </c>
      <c r="C91" s="1">
        <v>8</v>
      </c>
      <c r="E91" s="17">
        <f t="shared" ref="E91" si="117">SUM(C91:D91)</f>
        <v>8</v>
      </c>
      <c r="F91" s="1">
        <f>SUM([1]MASTERS_table!D167:F167)</f>
        <v>8</v>
      </c>
      <c r="G91" s="1">
        <f>SUM([1]MASTERS_table!G167:H167)</f>
        <v>0</v>
      </c>
      <c r="H91" s="3">
        <f t="shared" ref="H91" si="118">F91-(G91*0.05)</f>
        <v>8</v>
      </c>
      <c r="L91" s="4">
        <f t="shared" ref="L91" si="119">H91+K91</f>
        <v>8</v>
      </c>
      <c r="M91" s="3">
        <f t="shared" ref="M91" si="120">AVERAGE(E91,L91)</f>
        <v>8</v>
      </c>
      <c r="N91" s="33"/>
      <c r="O91" s="34">
        <v>15730.77</v>
      </c>
      <c r="P91" s="65">
        <v>18666.669999999998</v>
      </c>
      <c r="Q91" s="36">
        <f t="shared" ref="Q91" si="121">SUM(O91:P91)</f>
        <v>34397.440000000002</v>
      </c>
      <c r="R91" s="60">
        <v>3</v>
      </c>
      <c r="S91" s="38"/>
      <c r="T91" s="39">
        <f t="shared" ref="T91" si="122">Q91/10666.67</f>
        <v>3.224758992262815</v>
      </c>
      <c r="U91" s="40"/>
    </row>
    <row r="92" spans="1:21" x14ac:dyDescent="0.25">
      <c r="B92" s="42" t="s">
        <v>6</v>
      </c>
      <c r="C92" s="1">
        <f>SUM(C91)</f>
        <v>8</v>
      </c>
      <c r="E92" s="17">
        <f t="shared" ref="E92:M92" si="123">SUM(E91)</f>
        <v>8</v>
      </c>
      <c r="F92" s="1">
        <f t="shared" si="123"/>
        <v>8</v>
      </c>
      <c r="G92" s="1">
        <f t="shared" si="123"/>
        <v>0</v>
      </c>
      <c r="H92" s="3">
        <f t="shared" si="123"/>
        <v>8</v>
      </c>
      <c r="L92" s="4">
        <f t="shared" si="123"/>
        <v>8</v>
      </c>
      <c r="M92" s="4">
        <f t="shared" si="123"/>
        <v>8</v>
      </c>
      <c r="N92" s="43">
        <f>M92</f>
        <v>8</v>
      </c>
      <c r="O92" s="44">
        <f>SUM(O91)</f>
        <v>15730.77</v>
      </c>
      <c r="P92" s="45">
        <f>SUM(P91)</f>
        <v>18666.669999999998</v>
      </c>
      <c r="Q92" s="44">
        <f>SUM(Q91)</f>
        <v>34397.440000000002</v>
      </c>
      <c r="R92" s="55">
        <f>SUM(R91)</f>
        <v>3</v>
      </c>
      <c r="S92" s="46">
        <f>ROUND(R92,1)</f>
        <v>3</v>
      </c>
      <c r="T92" s="47">
        <f>SUM(T91)</f>
        <v>3.224758992262815</v>
      </c>
      <c r="U92" s="40">
        <f>ROUND(T92,1)</f>
        <v>3.2</v>
      </c>
    </row>
    <row r="93" spans="1:21" x14ac:dyDescent="0.25">
      <c r="B93" s="28"/>
      <c r="N93" s="33"/>
      <c r="R93" s="48"/>
      <c r="S93" s="38"/>
      <c r="T93" s="39"/>
      <c r="U93" s="40"/>
    </row>
    <row r="94" spans="1:21" ht="13.8" x14ac:dyDescent="0.25">
      <c r="A94" s="32" t="s">
        <v>99</v>
      </c>
      <c r="B94" s="7" t="s">
        <v>100</v>
      </c>
      <c r="C94" s="1">
        <v>15</v>
      </c>
      <c r="E94" s="17">
        <f t="shared" ref="E94" si="124">SUM(C94:D94)</f>
        <v>15</v>
      </c>
      <c r="F94" s="1">
        <f>SUM([1]MASTERS_table!D176:F176)</f>
        <v>13</v>
      </c>
      <c r="G94" s="1">
        <f>SUM([1]MASTERS_table!G176:H176)</f>
        <v>1</v>
      </c>
      <c r="H94" s="3">
        <f t="shared" ref="H94" si="125">F94-(G94*0.05)</f>
        <v>12.95</v>
      </c>
      <c r="L94" s="4">
        <f t="shared" ref="L94" si="126">H94+K94</f>
        <v>12.95</v>
      </c>
      <c r="M94" s="3">
        <f t="shared" ref="M94" si="127">AVERAGE(E94,L94)</f>
        <v>13.975</v>
      </c>
      <c r="N94" s="33"/>
      <c r="O94" s="34">
        <f>M94*$B$126</f>
        <v>35196.40221939102</v>
      </c>
      <c r="P94" s="50">
        <v>-14000</v>
      </c>
      <c r="Q94" s="36">
        <f t="shared" ref="Q94" si="128">SUM(O94:P94)</f>
        <v>21196.40221939102</v>
      </c>
      <c r="R94" s="37">
        <v>1</v>
      </c>
      <c r="S94" s="38"/>
      <c r="T94" s="39">
        <f t="shared" ref="T94" si="129">Q94/10666.67</f>
        <v>1.9871620870797559</v>
      </c>
      <c r="U94" s="40"/>
    </row>
    <row r="95" spans="1:21" x14ac:dyDescent="0.25">
      <c r="B95" s="42" t="s">
        <v>6</v>
      </c>
      <c r="C95" s="1">
        <f>SUM(C94:C94)</f>
        <v>15</v>
      </c>
      <c r="E95" s="17">
        <f>SUM(E94:E94)</f>
        <v>15</v>
      </c>
      <c r="F95" s="1">
        <f>SUM(F94:F94)</f>
        <v>13</v>
      </c>
      <c r="G95" s="1">
        <f>SUM(G94:G94)</f>
        <v>1</v>
      </c>
      <c r="H95" s="3">
        <f>SUM(H94:H94)</f>
        <v>12.95</v>
      </c>
      <c r="L95" s="4">
        <f>SUM(L94:L94)</f>
        <v>12.95</v>
      </c>
      <c r="M95" s="4">
        <f>SUM(M94:M94)</f>
        <v>13.975</v>
      </c>
      <c r="N95" s="43">
        <f>M95</f>
        <v>13.975</v>
      </c>
      <c r="O95" s="44">
        <f>SUM(O94:O94)</f>
        <v>35196.40221939102</v>
      </c>
      <c r="P95" s="45">
        <f>SUM(P94:P94)</f>
        <v>-14000</v>
      </c>
      <c r="Q95" s="44">
        <f>SUM(Q94:Q94)</f>
        <v>21196.40221939102</v>
      </c>
      <c r="R95" s="60">
        <f>SUM(R94:R94)</f>
        <v>1</v>
      </c>
      <c r="S95" s="46">
        <f>ROUND(R95,1)</f>
        <v>1</v>
      </c>
      <c r="T95" s="47">
        <f>SUM(T94:T94)</f>
        <v>1.9871620870797559</v>
      </c>
      <c r="U95" s="40">
        <f>ROUND(T95,1)</f>
        <v>2</v>
      </c>
    </row>
    <row r="96" spans="1:21" x14ac:dyDescent="0.25">
      <c r="B96" s="28"/>
      <c r="N96" s="33"/>
      <c r="R96" s="48"/>
      <c r="S96" s="38"/>
      <c r="T96" s="39"/>
      <c r="U96" s="40"/>
    </row>
    <row r="97" spans="1:21" x14ac:dyDescent="0.25">
      <c r="A97" s="32" t="s">
        <v>101</v>
      </c>
      <c r="B97" s="7" t="s">
        <v>102</v>
      </c>
      <c r="C97" s="1">
        <v>34</v>
      </c>
      <c r="D97" s="1">
        <v>22</v>
      </c>
      <c r="E97" s="17">
        <f t="shared" ref="E97:E104" si="130">SUM(C97:D97)</f>
        <v>56</v>
      </c>
      <c r="F97" s="1">
        <f>SUM([1]MASTERS_table!D180:F180)</f>
        <v>33</v>
      </c>
      <c r="G97" s="1">
        <f>SUM([1]MASTERS_table!G180:H180)</f>
        <v>17</v>
      </c>
      <c r="H97" s="3">
        <f t="shared" ref="H97:H104" si="131">F97-(G97*0.05)</f>
        <v>32.15</v>
      </c>
      <c r="I97" s="1">
        <f>4+15</f>
        <v>19</v>
      </c>
      <c r="J97" s="1">
        <f>6+1</f>
        <v>7</v>
      </c>
      <c r="K97" s="3">
        <f t="shared" ref="K97:K104" si="132">I97-(J97*0.05)</f>
        <v>18.649999999999999</v>
      </c>
      <c r="L97" s="4">
        <f t="shared" ref="L97:L104" si="133">H97+K97</f>
        <v>50.8</v>
      </c>
      <c r="M97" s="3">
        <f t="shared" ref="M97:M104" si="134">AVERAGE(E97,L97)</f>
        <v>53.4</v>
      </c>
      <c r="N97" s="33"/>
      <c r="O97" s="34">
        <f t="shared" ref="O97:O104" si="135">M97*$B$126</f>
        <v>134489.29363259254</v>
      </c>
      <c r="P97" s="35">
        <v>-56666.67</v>
      </c>
      <c r="Q97" s="36">
        <f t="shared" ref="Q97:Q104" si="136">SUM(O97:P97)</f>
        <v>77822.623632592542</v>
      </c>
      <c r="R97" s="37">
        <v>6.3</v>
      </c>
      <c r="S97" s="38"/>
      <c r="T97" s="39">
        <f t="shared" ref="T97:T104" si="137">Q97/10666.67</f>
        <v>7.2958686855965862</v>
      </c>
      <c r="U97" s="40"/>
    </row>
    <row r="98" spans="1:21" x14ac:dyDescent="0.25">
      <c r="B98" s="7" t="s">
        <v>103</v>
      </c>
      <c r="D98" s="1" t="s">
        <v>104</v>
      </c>
      <c r="N98" s="33"/>
      <c r="O98" s="34">
        <f t="shared" si="135"/>
        <v>0</v>
      </c>
      <c r="P98" s="35">
        <v>0</v>
      </c>
      <c r="Q98" s="36">
        <f t="shared" si="136"/>
        <v>0</v>
      </c>
      <c r="R98" s="37">
        <v>0.4</v>
      </c>
      <c r="S98" s="38"/>
      <c r="T98" s="39">
        <f t="shared" si="137"/>
        <v>0</v>
      </c>
      <c r="U98" s="40"/>
    </row>
    <row r="99" spans="1:21" x14ac:dyDescent="0.25">
      <c r="B99" s="7" t="s">
        <v>105</v>
      </c>
      <c r="C99" s="1">
        <v>27</v>
      </c>
      <c r="D99" s="1">
        <v>15</v>
      </c>
      <c r="E99" s="17">
        <f t="shared" si="130"/>
        <v>42</v>
      </c>
      <c r="F99" s="1">
        <f>SUM([1]MASTERS_table!D182:F182)</f>
        <v>24</v>
      </c>
      <c r="G99" s="1">
        <f>SUM([1]MASTERS_table!G182:H182)</f>
        <v>6</v>
      </c>
      <c r="H99" s="3">
        <f t="shared" si="131"/>
        <v>23.7</v>
      </c>
      <c r="I99" s="1">
        <f>2+17</f>
        <v>19</v>
      </c>
      <c r="J99" s="1">
        <f>7+4</f>
        <v>11</v>
      </c>
      <c r="K99" s="3">
        <f t="shared" si="132"/>
        <v>18.45</v>
      </c>
      <c r="L99" s="4">
        <f t="shared" si="133"/>
        <v>42.15</v>
      </c>
      <c r="M99" s="3">
        <f t="shared" si="134"/>
        <v>42.075000000000003</v>
      </c>
      <c r="N99" s="33"/>
      <c r="O99" s="34">
        <f t="shared" si="135"/>
        <v>105966.98557287137</v>
      </c>
      <c r="P99" s="35">
        <v>-48000</v>
      </c>
      <c r="Q99" s="36">
        <f t="shared" si="136"/>
        <v>57966.985572871374</v>
      </c>
      <c r="R99" s="37">
        <v>3.2</v>
      </c>
      <c r="S99" s="38"/>
      <c r="T99" s="39">
        <f t="shared" si="137"/>
        <v>5.4344031992056916</v>
      </c>
      <c r="U99" s="40"/>
    </row>
    <row r="100" spans="1:21" x14ac:dyDescent="0.25">
      <c r="B100" s="7" t="s">
        <v>106</v>
      </c>
      <c r="C100" s="1">
        <v>33</v>
      </c>
      <c r="D100" s="1">
        <v>13</v>
      </c>
      <c r="E100" s="17">
        <f t="shared" si="130"/>
        <v>46</v>
      </c>
      <c r="F100" s="1">
        <f>SUM([1]MASTERS_table!D183:F183)</f>
        <v>35</v>
      </c>
      <c r="G100" s="1">
        <f>SUM([1]MASTERS_table!G183:H183)</f>
        <v>12</v>
      </c>
      <c r="H100" s="3">
        <f t="shared" si="131"/>
        <v>34.4</v>
      </c>
      <c r="I100" s="1">
        <f>6+10</f>
        <v>16</v>
      </c>
      <c r="J100" s="1">
        <f>3+2</f>
        <v>5</v>
      </c>
      <c r="K100" s="3">
        <f t="shared" si="132"/>
        <v>15.75</v>
      </c>
      <c r="L100" s="4">
        <f t="shared" si="133"/>
        <v>50.15</v>
      </c>
      <c r="M100" s="3">
        <f t="shared" si="134"/>
        <v>48.075000000000003</v>
      </c>
      <c r="N100" s="33"/>
      <c r="O100" s="34">
        <f t="shared" si="135"/>
        <v>121078.14216080312</v>
      </c>
      <c r="P100" s="35">
        <v>-65333.34</v>
      </c>
      <c r="Q100" s="36">
        <f t="shared" si="136"/>
        <v>55744.802160803127</v>
      </c>
      <c r="R100" s="37">
        <v>2.2999999999999998</v>
      </c>
      <c r="S100" s="38"/>
      <c r="T100" s="39">
        <f t="shared" si="137"/>
        <v>5.2260735694273031</v>
      </c>
      <c r="U100" s="40"/>
    </row>
    <row r="101" spans="1:21" x14ac:dyDescent="0.25">
      <c r="B101" s="7" t="s">
        <v>107</v>
      </c>
      <c r="C101" s="1">
        <v>10</v>
      </c>
      <c r="D101" s="1">
        <v>7</v>
      </c>
      <c r="E101" s="17">
        <f t="shared" si="130"/>
        <v>17</v>
      </c>
      <c r="F101" s="1">
        <f>SUM([1]MASTERS_table!D184:F184)</f>
        <v>10</v>
      </c>
      <c r="G101" s="1">
        <f>SUM([1]MASTERS_table!G184:H184)</f>
        <v>3</v>
      </c>
      <c r="H101" s="3">
        <f t="shared" si="131"/>
        <v>9.85</v>
      </c>
      <c r="I101" s="1">
        <f>7+5</f>
        <v>12</v>
      </c>
      <c r="J101" s="1">
        <f>3+4</f>
        <v>7</v>
      </c>
      <c r="K101" s="3">
        <f t="shared" si="132"/>
        <v>11.65</v>
      </c>
      <c r="L101" s="4">
        <f t="shared" si="133"/>
        <v>21.5</v>
      </c>
      <c r="M101" s="3">
        <f t="shared" si="134"/>
        <v>19.25</v>
      </c>
      <c r="N101" s="33"/>
      <c r="O101" s="34">
        <f t="shared" si="135"/>
        <v>48481.627386281019</v>
      </c>
      <c r="P101" s="35">
        <v>-30000</v>
      </c>
      <c r="Q101" s="36">
        <f t="shared" si="136"/>
        <v>18481.627386281019</v>
      </c>
      <c r="R101" s="37">
        <v>1.7</v>
      </c>
      <c r="S101" s="38"/>
      <c r="T101" s="39">
        <f t="shared" si="137"/>
        <v>1.7326520260100875</v>
      </c>
      <c r="U101" s="40"/>
    </row>
    <row r="102" spans="1:21" x14ac:dyDescent="0.25">
      <c r="B102" s="7" t="s">
        <v>108</v>
      </c>
      <c r="C102" s="1">
        <v>13</v>
      </c>
      <c r="D102" s="1">
        <v>13</v>
      </c>
      <c r="E102" s="17">
        <f t="shared" si="130"/>
        <v>26</v>
      </c>
      <c r="F102" s="1">
        <f>SUM([1]MASTERS_table!D185:F185)</f>
        <v>8</v>
      </c>
      <c r="G102" s="1">
        <f>SUM([1]MASTERS_table!G185:H185)</f>
        <v>2</v>
      </c>
      <c r="H102" s="3">
        <f t="shared" si="131"/>
        <v>7.9</v>
      </c>
      <c r="I102" s="1">
        <f>1+14</f>
        <v>15</v>
      </c>
      <c r="J102" s="1">
        <f>4+8</f>
        <v>12</v>
      </c>
      <c r="K102" s="3">
        <f t="shared" si="132"/>
        <v>14.4</v>
      </c>
      <c r="L102" s="4">
        <f t="shared" si="133"/>
        <v>22.3</v>
      </c>
      <c r="M102" s="3">
        <f t="shared" si="134"/>
        <v>24.15</v>
      </c>
      <c r="N102" s="33"/>
      <c r="O102" s="34">
        <f t="shared" si="135"/>
        <v>60822.405266425274</v>
      </c>
      <c r="P102" s="35">
        <v>-18000</v>
      </c>
      <c r="Q102" s="36">
        <f t="shared" si="136"/>
        <v>42822.405266425274</v>
      </c>
      <c r="R102" s="37">
        <v>4.0999999999999996</v>
      </c>
      <c r="S102" s="38"/>
      <c r="T102" s="39">
        <f t="shared" si="137"/>
        <v>4.0145992391651069</v>
      </c>
      <c r="U102" s="40"/>
    </row>
    <row r="103" spans="1:21" x14ac:dyDescent="0.25">
      <c r="B103" s="7" t="s">
        <v>109</v>
      </c>
      <c r="C103" s="1">
        <v>24</v>
      </c>
      <c r="D103" s="1">
        <v>17</v>
      </c>
      <c r="E103" s="17">
        <f t="shared" si="130"/>
        <v>41</v>
      </c>
      <c r="F103" s="1">
        <f>SUM([1]MASTERS_table!D186:F186)</f>
        <v>17</v>
      </c>
      <c r="G103" s="1">
        <f>SUM([1]MASTERS_table!G186:H186)</f>
        <v>10</v>
      </c>
      <c r="H103" s="3">
        <f t="shared" si="131"/>
        <v>16.5</v>
      </c>
      <c r="I103" s="1">
        <f>8+13</f>
        <v>21</v>
      </c>
      <c r="J103" s="1">
        <f>7+8</f>
        <v>15</v>
      </c>
      <c r="K103" s="3">
        <f t="shared" si="132"/>
        <v>20.25</v>
      </c>
      <c r="L103" s="4">
        <f t="shared" si="133"/>
        <v>36.75</v>
      </c>
      <c r="M103" s="3">
        <f t="shared" si="134"/>
        <v>38.875</v>
      </c>
      <c r="N103" s="33"/>
      <c r="O103" s="34">
        <f t="shared" si="135"/>
        <v>97907.702059307776</v>
      </c>
      <c r="P103" s="35">
        <v>-129333.34</v>
      </c>
      <c r="Q103" s="36">
        <f t="shared" si="136"/>
        <v>-31425.637940692221</v>
      </c>
      <c r="R103" s="37">
        <v>-2.5</v>
      </c>
      <c r="S103" s="38"/>
      <c r="T103" s="39">
        <f t="shared" si="137"/>
        <v>-2.9461526362671968</v>
      </c>
      <c r="U103" s="40"/>
    </row>
    <row r="104" spans="1:21" x14ac:dyDescent="0.25">
      <c r="B104" s="7" t="s">
        <v>110</v>
      </c>
      <c r="C104" s="1">
        <v>13</v>
      </c>
      <c r="D104" s="1">
        <v>11</v>
      </c>
      <c r="E104" s="17">
        <f t="shared" si="130"/>
        <v>24</v>
      </c>
      <c r="F104" s="1">
        <f>SUM([1]MASTERS_table!D187:F187)</f>
        <v>12</v>
      </c>
      <c r="G104" s="1">
        <f>SUM([1]MASTERS_table!G187:H187)</f>
        <v>2</v>
      </c>
      <c r="H104" s="3">
        <f t="shared" si="131"/>
        <v>11.9</v>
      </c>
      <c r="I104" s="1">
        <f>3+3</f>
        <v>6</v>
      </c>
      <c r="J104" s="1">
        <f>3+3</f>
        <v>6</v>
      </c>
      <c r="K104" s="3">
        <f t="shared" si="132"/>
        <v>5.7</v>
      </c>
      <c r="L104" s="4">
        <f t="shared" si="133"/>
        <v>17.600000000000001</v>
      </c>
      <c r="M104" s="3">
        <f t="shared" si="134"/>
        <v>20.8</v>
      </c>
      <c r="N104" s="33"/>
      <c r="O104" s="34">
        <f t="shared" si="135"/>
        <v>52385.342838163386</v>
      </c>
      <c r="P104" s="35">
        <v>-67333.34</v>
      </c>
      <c r="Q104" s="36">
        <f t="shared" si="136"/>
        <v>-14947.997161836611</v>
      </c>
      <c r="R104" s="37">
        <v>-1.7</v>
      </c>
      <c r="S104" s="38"/>
      <c r="T104" s="39">
        <f t="shared" si="137"/>
        <v>-1.4013742959927147</v>
      </c>
      <c r="U104" s="40"/>
    </row>
    <row r="105" spans="1:21" x14ac:dyDescent="0.25">
      <c r="B105" s="7" t="s">
        <v>111</v>
      </c>
      <c r="N105" s="33"/>
      <c r="R105" s="37"/>
      <c r="S105" s="38"/>
      <c r="T105" s="39"/>
      <c r="U105" s="40"/>
    </row>
    <row r="106" spans="1:21" x14ac:dyDescent="0.25">
      <c r="B106" s="42" t="s">
        <v>6</v>
      </c>
      <c r="C106" s="1">
        <f t="shared" ref="C106:M106" si="138">SUM(C97:C105)</f>
        <v>154</v>
      </c>
      <c r="D106" s="1">
        <f t="shared" si="138"/>
        <v>98</v>
      </c>
      <c r="E106" s="17">
        <f t="shared" si="138"/>
        <v>252</v>
      </c>
      <c r="F106" s="1">
        <f t="shared" si="138"/>
        <v>139</v>
      </c>
      <c r="G106" s="1">
        <f t="shared" si="138"/>
        <v>52</v>
      </c>
      <c r="H106" s="3">
        <f t="shared" si="138"/>
        <v>136.4</v>
      </c>
      <c r="I106" s="1">
        <f t="shared" si="138"/>
        <v>108</v>
      </c>
      <c r="J106" s="1">
        <f t="shared" si="138"/>
        <v>63</v>
      </c>
      <c r="K106" s="3">
        <f t="shared" si="138"/>
        <v>104.85000000000001</v>
      </c>
      <c r="L106" s="4">
        <f t="shared" si="138"/>
        <v>241.25</v>
      </c>
      <c r="M106" s="4">
        <f t="shared" si="138"/>
        <v>246.62500000000003</v>
      </c>
      <c r="N106" s="43">
        <f>M106</f>
        <v>246.62500000000003</v>
      </c>
      <c r="O106" s="44">
        <f>SUM(O97:O104)</f>
        <v>621131.49891644449</v>
      </c>
      <c r="P106" s="45">
        <f>SUM(P97:P104)</f>
        <v>-414666.68999999994</v>
      </c>
      <c r="Q106" s="44">
        <f>SUM(Q97:Q104)</f>
        <v>206464.80891644448</v>
      </c>
      <c r="R106" s="66">
        <f>SUM(R97:R105)</f>
        <v>13.8</v>
      </c>
      <c r="S106" s="46">
        <f>ROUND(R106,1)</f>
        <v>13.8</v>
      </c>
      <c r="T106" s="47">
        <f>SUM(T97:T102)</f>
        <v>23.703596719404775</v>
      </c>
      <c r="U106" s="40">
        <f>ROUND(T106,1)</f>
        <v>23.7</v>
      </c>
    </row>
    <row r="107" spans="1:21" x14ac:dyDescent="0.25">
      <c r="B107" s="28"/>
      <c r="N107" s="33"/>
      <c r="R107" s="48"/>
      <c r="S107" s="38"/>
      <c r="T107" s="39"/>
      <c r="U107" s="40"/>
    </row>
    <row r="108" spans="1:21" x14ac:dyDescent="0.25">
      <c r="A108" s="32" t="s">
        <v>112</v>
      </c>
      <c r="B108" s="67" t="s">
        <v>112</v>
      </c>
      <c r="C108" s="1">
        <v>33</v>
      </c>
      <c r="D108" s="1">
        <v>7</v>
      </c>
      <c r="E108" s="17">
        <f>SUM(C108:D108)</f>
        <v>40</v>
      </c>
      <c r="F108" s="1">
        <f>SUM([1]MASTERS_table!D201:F201)</f>
        <v>38</v>
      </c>
      <c r="G108" s="1">
        <f>SUM([1]MASTERS_table!G201:H201)</f>
        <v>25</v>
      </c>
      <c r="H108" s="3">
        <f t="shared" ref="H108" si="139">F108-(G108*0.05)</f>
        <v>36.75</v>
      </c>
      <c r="I108" s="1">
        <f>6+1</f>
        <v>7</v>
      </c>
      <c r="J108" s="1">
        <f>1+9</f>
        <v>10</v>
      </c>
      <c r="K108" s="3">
        <f t="shared" ref="K108" si="140">I108-(J108*0.05)</f>
        <v>6.5</v>
      </c>
      <c r="L108" s="4">
        <f t="shared" ref="L108" si="141">H108+K108</f>
        <v>43.25</v>
      </c>
      <c r="M108" s="3">
        <f t="shared" ref="M108" si="142">AVERAGE(E108,L108)</f>
        <v>41.625</v>
      </c>
      <c r="N108" s="33"/>
      <c r="O108" s="34">
        <f>M108*$B$126</f>
        <v>104833.64882877648</v>
      </c>
      <c r="P108" s="50">
        <v>-66000.009999999995</v>
      </c>
      <c r="Q108" s="36">
        <f t="shared" ref="Q108" si="143">SUM(O108:P108)</f>
        <v>38833.638828776486</v>
      </c>
      <c r="R108" s="37">
        <v>1.4</v>
      </c>
      <c r="S108" s="38"/>
      <c r="T108" s="39">
        <f t="shared" ref="T108" si="144">Q108/10666.67</f>
        <v>3.6406525024938885</v>
      </c>
      <c r="U108" s="40"/>
    </row>
    <row r="109" spans="1:21" x14ac:dyDescent="0.25">
      <c r="B109" s="42" t="s">
        <v>6</v>
      </c>
      <c r="C109" s="1">
        <f>SUM(C108)</f>
        <v>33</v>
      </c>
      <c r="D109" s="1">
        <f t="shared" ref="D109:M109" si="145">SUM(D108)</f>
        <v>7</v>
      </c>
      <c r="E109" s="17">
        <f>SUM(C109:D109)</f>
        <v>40</v>
      </c>
      <c r="F109" s="1">
        <f t="shared" si="145"/>
        <v>38</v>
      </c>
      <c r="G109" s="1">
        <f t="shared" si="145"/>
        <v>25</v>
      </c>
      <c r="H109" s="3">
        <f t="shared" si="145"/>
        <v>36.75</v>
      </c>
      <c r="I109" s="1">
        <f t="shared" si="145"/>
        <v>7</v>
      </c>
      <c r="J109" s="1">
        <f t="shared" si="145"/>
        <v>10</v>
      </c>
      <c r="K109" s="3">
        <f t="shared" si="145"/>
        <v>6.5</v>
      </c>
      <c r="L109" s="4">
        <f t="shared" si="145"/>
        <v>43.25</v>
      </c>
      <c r="M109" s="4">
        <f t="shared" si="145"/>
        <v>41.625</v>
      </c>
      <c r="N109" s="43">
        <f>M109</f>
        <v>41.625</v>
      </c>
      <c r="O109" s="44">
        <f>SUM(O108)</f>
        <v>104833.64882877648</v>
      </c>
      <c r="P109" s="45">
        <f>SUM(P108)</f>
        <v>-66000.009999999995</v>
      </c>
      <c r="Q109" s="44">
        <f>SUM(Q108)</f>
        <v>38833.638828776486</v>
      </c>
      <c r="R109" s="60">
        <f>SUM(R108)</f>
        <v>1.4</v>
      </c>
      <c r="S109" s="46">
        <f>ROUND(R109,1)</f>
        <v>1.4</v>
      </c>
      <c r="T109" s="47">
        <f>SUM(T108)</f>
        <v>3.6406525024938885</v>
      </c>
      <c r="U109" s="40">
        <f>ROUND(T109,1)</f>
        <v>3.6</v>
      </c>
    </row>
    <row r="110" spans="1:21" x14ac:dyDescent="0.25">
      <c r="B110" s="28"/>
      <c r="N110" s="33"/>
      <c r="R110" s="48"/>
      <c r="S110" s="38"/>
      <c r="T110" s="48"/>
      <c r="U110" s="46"/>
    </row>
    <row r="111" spans="1:21" x14ac:dyDescent="0.25">
      <c r="E111" s="2"/>
      <c r="F111" s="68"/>
      <c r="N111" s="69">
        <f>SUM(N7:N109)</f>
        <v>1753.7749999999996</v>
      </c>
      <c r="P111" s="45">
        <f>SUM(P15,P21,P25,P43,P46,P51,P56,P61,P68,P71,P74,P77,P82,P86,P89,P92,P95,P106,P109,)</f>
        <v>-2409833.4899999993</v>
      </c>
      <c r="R111" s="48"/>
      <c r="S111" s="38"/>
      <c r="T111" s="48"/>
      <c r="U111" s="46"/>
    </row>
    <row r="112" spans="1:21" x14ac:dyDescent="0.25">
      <c r="E112" s="2"/>
      <c r="F112" s="68"/>
      <c r="R112" s="48"/>
      <c r="S112" s="38"/>
      <c r="T112" s="48"/>
      <c r="U112" s="46"/>
    </row>
    <row r="113" spans="1:21" x14ac:dyDescent="0.25">
      <c r="E113" s="2"/>
      <c r="F113" s="68"/>
      <c r="R113" s="48"/>
      <c r="S113" s="38"/>
      <c r="T113" s="48"/>
      <c r="U113" s="46"/>
    </row>
    <row r="114" spans="1:21" x14ac:dyDescent="0.25">
      <c r="E114" s="2"/>
      <c r="F114" s="68"/>
      <c r="R114" s="48"/>
      <c r="S114" s="38"/>
      <c r="T114" s="48"/>
      <c r="U114" s="46"/>
    </row>
    <row r="115" spans="1:21" x14ac:dyDescent="0.25">
      <c r="A115" s="70" t="s">
        <v>2</v>
      </c>
      <c r="B115" s="71">
        <v>2943133</v>
      </c>
      <c r="C115" s="7"/>
      <c r="E115" s="2"/>
      <c r="F115" s="68"/>
      <c r="R115" s="48"/>
      <c r="S115" s="38"/>
      <c r="T115" s="48"/>
      <c r="U115" s="46"/>
    </row>
    <row r="116" spans="1:21" ht="12.6" thickBot="1" x14ac:dyDescent="0.3">
      <c r="A116" s="72" t="s">
        <v>3</v>
      </c>
      <c r="B116" s="73">
        <v>1182674.05</v>
      </c>
      <c r="C116" s="7"/>
      <c r="E116" s="2"/>
      <c r="F116" s="68"/>
      <c r="R116" s="48"/>
      <c r="S116" s="38"/>
      <c r="T116" s="48"/>
      <c r="U116" s="46"/>
    </row>
    <row r="117" spans="1:21" x14ac:dyDescent="0.25">
      <c r="A117" s="70" t="s">
        <v>4</v>
      </c>
      <c r="B117" s="74">
        <f>SUM(B115:B116)</f>
        <v>4125807.05</v>
      </c>
      <c r="C117" s="7"/>
      <c r="E117" s="2"/>
      <c r="F117" s="68"/>
      <c r="R117" s="48"/>
      <c r="S117" s="38"/>
      <c r="T117" s="48"/>
      <c r="U117" s="46"/>
    </row>
    <row r="118" spans="1:21" ht="12.6" thickBot="1" x14ac:dyDescent="0.3">
      <c r="A118" s="72" t="s">
        <v>5</v>
      </c>
      <c r="B118" s="73">
        <v>-285000</v>
      </c>
      <c r="C118" s="7"/>
      <c r="E118" s="2"/>
      <c r="F118" s="68"/>
      <c r="R118" s="48"/>
      <c r="S118" s="38"/>
      <c r="T118" s="48"/>
      <c r="U118" s="46"/>
    </row>
    <row r="119" spans="1:21" x14ac:dyDescent="0.25">
      <c r="A119" s="70" t="s">
        <v>6</v>
      </c>
      <c r="B119" s="75">
        <f>SUM(B117:B118)</f>
        <v>3840807.05</v>
      </c>
      <c r="C119" s="7"/>
      <c r="E119" s="2"/>
      <c r="F119" s="68"/>
      <c r="R119" s="48"/>
      <c r="S119" s="38"/>
      <c r="T119" s="48"/>
      <c r="U119" s="46"/>
    </row>
    <row r="120" spans="1:21" ht="12.6" thickBot="1" x14ac:dyDescent="0.3">
      <c r="A120" s="76" t="s">
        <v>7</v>
      </c>
      <c r="B120" s="77">
        <v>0.15</v>
      </c>
      <c r="C120" s="7"/>
      <c r="E120" s="2"/>
      <c r="F120" s="68"/>
      <c r="R120" s="48"/>
      <c r="S120" s="38"/>
      <c r="T120" s="48"/>
      <c r="U120" s="46"/>
    </row>
    <row r="121" spans="1:21" x14ac:dyDescent="0.25">
      <c r="A121" s="78" t="s">
        <v>8</v>
      </c>
      <c r="B121" s="75">
        <f>B119*1.15</f>
        <v>4416928.107499999</v>
      </c>
      <c r="C121" s="7"/>
      <c r="E121" s="2"/>
      <c r="F121" s="68"/>
      <c r="R121" s="48"/>
      <c r="S121" s="38"/>
      <c r="T121" s="48"/>
      <c r="U121" s="46"/>
    </row>
    <row r="122" spans="1:21" ht="12.6" thickBot="1" x14ac:dyDescent="0.3">
      <c r="A122" s="76" t="s">
        <v>9</v>
      </c>
      <c r="B122" s="73">
        <f>P111</f>
        <v>-2409833.4899999993</v>
      </c>
      <c r="C122" s="7"/>
      <c r="D122" s="7"/>
      <c r="E122" s="79"/>
      <c r="F122" s="79"/>
      <c r="G122" s="7"/>
      <c r="H122" s="7"/>
      <c r="I122" s="7"/>
      <c r="J122" s="7"/>
      <c r="K122" s="7"/>
      <c r="L122" s="7"/>
      <c r="M122" s="7"/>
      <c r="N122" s="7"/>
      <c r="O122" s="7"/>
      <c r="R122" s="48"/>
      <c r="S122" s="38"/>
      <c r="T122" s="37"/>
      <c r="U122" s="37"/>
    </row>
    <row r="123" spans="1:21" ht="36" x14ac:dyDescent="0.25">
      <c r="A123" s="80" t="s">
        <v>10</v>
      </c>
      <c r="B123" s="75">
        <f>SUM(B121:B122)</f>
        <v>2007094.6174999997</v>
      </c>
      <c r="C123" s="7"/>
      <c r="D123" s="7"/>
      <c r="E123" s="79"/>
      <c r="F123" s="79"/>
      <c r="G123" s="7"/>
      <c r="H123" s="7"/>
      <c r="I123" s="7"/>
      <c r="J123" s="7"/>
      <c r="K123" s="7"/>
      <c r="L123" s="7"/>
      <c r="M123" s="7"/>
      <c r="N123" s="7"/>
      <c r="O123" s="7"/>
      <c r="R123" s="48"/>
      <c r="S123" s="38"/>
      <c r="T123" s="37"/>
      <c r="U123" s="37"/>
    </row>
    <row r="124" spans="1:21" x14ac:dyDescent="0.25">
      <c r="B124" s="81"/>
      <c r="C124" s="7"/>
      <c r="E124" s="2"/>
      <c r="F124" s="68"/>
      <c r="R124" s="48"/>
      <c r="S124" s="38"/>
      <c r="T124" s="48"/>
      <c r="U124" s="46"/>
    </row>
    <row r="125" spans="1:21" x14ac:dyDescent="0.25">
      <c r="B125" s="81"/>
      <c r="C125" s="7"/>
      <c r="E125" s="2"/>
      <c r="F125" s="68"/>
      <c r="R125" s="48"/>
      <c r="S125" s="38"/>
      <c r="T125" s="48"/>
      <c r="U125" s="46"/>
    </row>
    <row r="126" spans="1:21" x14ac:dyDescent="0.25">
      <c r="A126" s="7" t="s">
        <v>113</v>
      </c>
      <c r="B126" s="82">
        <f>B121/N111</f>
        <v>2518.5260979886243</v>
      </c>
      <c r="C126" s="7"/>
      <c r="D126" s="7"/>
      <c r="E126" s="79"/>
      <c r="F126" s="79"/>
      <c r="G126" s="7"/>
      <c r="H126" s="7"/>
      <c r="I126" s="7"/>
      <c r="J126" s="7"/>
      <c r="K126" s="7"/>
      <c r="L126" s="7"/>
      <c r="M126" s="7"/>
      <c r="N126" s="7"/>
      <c r="O126" s="7"/>
      <c r="R126" s="48"/>
      <c r="S126" s="38"/>
      <c r="T126" s="37"/>
      <c r="U126" s="37"/>
    </row>
    <row r="127" spans="1:21" x14ac:dyDescent="0.25">
      <c r="E127" s="2"/>
      <c r="F127" s="68"/>
      <c r="R127" s="48"/>
      <c r="S127" s="38"/>
      <c r="T127" s="48"/>
      <c r="U127" s="46"/>
    </row>
    <row r="128" spans="1:21" x14ac:dyDescent="0.25">
      <c r="E128" s="2"/>
      <c r="F128" s="68"/>
      <c r="R128" s="48"/>
      <c r="S128" s="38"/>
      <c r="T128" s="48"/>
      <c r="U128" s="46"/>
    </row>
    <row r="129" spans="2:21" x14ac:dyDescent="0.25">
      <c r="E129" s="2"/>
      <c r="F129" s="68"/>
      <c r="R129" s="48"/>
      <c r="S129" s="38"/>
      <c r="T129" s="48"/>
      <c r="U129" s="46"/>
    </row>
    <row r="130" spans="2:21" x14ac:dyDescent="0.25">
      <c r="E130" s="2"/>
      <c r="F130" s="68"/>
      <c r="R130" s="48"/>
      <c r="S130" s="38"/>
      <c r="T130" s="48"/>
      <c r="U130" s="46"/>
    </row>
    <row r="131" spans="2:21" x14ac:dyDescent="0.25">
      <c r="E131" s="2"/>
      <c r="F131" s="68"/>
      <c r="R131" s="48"/>
      <c r="S131" s="38"/>
      <c r="T131" s="48"/>
      <c r="U131" s="46"/>
    </row>
    <row r="132" spans="2:21" x14ac:dyDescent="0.25">
      <c r="E132" s="2"/>
      <c r="F132" s="68"/>
      <c r="R132" s="48"/>
      <c r="S132" s="38"/>
      <c r="T132" s="48"/>
      <c r="U132" s="46"/>
    </row>
    <row r="133" spans="2:21" x14ac:dyDescent="0.25">
      <c r="E133" s="2"/>
      <c r="F133" s="68"/>
      <c r="R133" s="48"/>
      <c r="S133" s="38"/>
      <c r="T133" s="48"/>
      <c r="U133" s="46"/>
    </row>
    <row r="134" spans="2:21" x14ac:dyDescent="0.25">
      <c r="E134" s="2"/>
      <c r="F134" s="68"/>
      <c r="R134" s="48"/>
      <c r="S134" s="38"/>
      <c r="T134" s="48"/>
      <c r="U134" s="46"/>
    </row>
    <row r="135" spans="2:21" x14ac:dyDescent="0.25">
      <c r="E135" s="2"/>
      <c r="F135" s="68"/>
      <c r="R135" s="48"/>
      <c r="S135" s="38"/>
      <c r="T135" s="48"/>
      <c r="U135" s="46"/>
    </row>
    <row r="136" spans="2:21" x14ac:dyDescent="0.25">
      <c r="E136" s="2"/>
      <c r="F136" s="68"/>
      <c r="R136" s="48"/>
      <c r="S136" s="38"/>
      <c r="T136" s="48"/>
      <c r="U136" s="46"/>
    </row>
    <row r="137" spans="2:21" ht="13.8" x14ac:dyDescent="0.25">
      <c r="B137" s="7" t="s">
        <v>114</v>
      </c>
      <c r="D137" s="7"/>
      <c r="E137" s="79"/>
      <c r="F137" s="79"/>
      <c r="G137" s="7"/>
      <c r="H137" s="7"/>
      <c r="I137" s="7"/>
      <c r="J137" s="7"/>
      <c r="K137" s="7"/>
      <c r="L137" s="7"/>
      <c r="M137" s="7"/>
      <c r="N137" s="7"/>
      <c r="O137" s="7"/>
      <c r="R137" s="48"/>
      <c r="S137" s="38"/>
      <c r="T137" s="37"/>
      <c r="U137" s="37"/>
    </row>
    <row r="138" spans="2:21" x14ac:dyDescent="0.25">
      <c r="E138" s="2"/>
      <c r="F138" s="68"/>
      <c r="R138" s="48"/>
      <c r="S138" s="38"/>
      <c r="T138" s="48"/>
      <c r="U138" s="46"/>
    </row>
    <row r="139" spans="2:21" x14ac:dyDescent="0.25">
      <c r="B139" s="14" t="s">
        <v>115</v>
      </c>
      <c r="C139" s="7"/>
      <c r="D139" s="7"/>
      <c r="E139" s="79"/>
      <c r="F139" s="79"/>
      <c r="G139" s="7"/>
      <c r="H139" s="7"/>
      <c r="I139" s="7"/>
      <c r="J139" s="7"/>
      <c r="K139" s="7"/>
      <c r="L139" s="7"/>
      <c r="M139" s="7"/>
      <c r="N139" s="7"/>
      <c r="O139" s="7"/>
      <c r="R139" s="48"/>
      <c r="S139" s="38"/>
      <c r="T139" s="37"/>
      <c r="U139" s="37"/>
    </row>
    <row r="140" spans="2:21" x14ac:dyDescent="0.25">
      <c r="B140" s="6" t="s">
        <v>116</v>
      </c>
      <c r="C140" s="7"/>
      <c r="D140" s="7"/>
      <c r="E140" s="79"/>
      <c r="F140" s="79"/>
      <c r="G140" s="7"/>
      <c r="H140" s="7"/>
      <c r="I140" s="7"/>
      <c r="J140" s="7"/>
      <c r="K140" s="7"/>
      <c r="L140" s="7"/>
      <c r="M140" s="7"/>
      <c r="N140" s="7"/>
      <c r="O140" s="7"/>
      <c r="R140" s="48"/>
      <c r="S140" s="38"/>
      <c r="T140" s="37"/>
      <c r="U140" s="37"/>
    </row>
    <row r="141" spans="2:21" x14ac:dyDescent="0.25">
      <c r="B141" s="83" t="s">
        <v>117</v>
      </c>
      <c r="C141" s="7"/>
      <c r="D141" s="7"/>
      <c r="E141" s="79"/>
      <c r="F141" s="79"/>
      <c r="G141" s="7"/>
      <c r="H141" s="7"/>
      <c r="I141" s="7"/>
      <c r="J141" s="7"/>
      <c r="K141" s="7"/>
      <c r="L141" s="7"/>
      <c r="M141" s="7"/>
      <c r="N141" s="7"/>
      <c r="O141" s="7"/>
      <c r="R141" s="48"/>
      <c r="S141" s="38"/>
      <c r="T141" s="37"/>
      <c r="U141" s="37"/>
    </row>
    <row r="142" spans="2:21" x14ac:dyDescent="0.25">
      <c r="B142" s="6" t="s">
        <v>118</v>
      </c>
      <c r="C142" s="7"/>
      <c r="D142" s="7"/>
      <c r="E142" s="79"/>
      <c r="F142" s="79"/>
      <c r="G142" s="7"/>
      <c r="H142" s="7"/>
      <c r="I142" s="7"/>
      <c r="J142" s="7"/>
      <c r="K142" s="7"/>
      <c r="L142" s="7"/>
      <c r="M142" s="7"/>
      <c r="N142" s="7"/>
      <c r="O142" s="7"/>
      <c r="R142" s="48"/>
      <c r="S142" s="38"/>
      <c r="T142" s="37"/>
      <c r="U142" s="37"/>
    </row>
    <row r="143" spans="2:21" x14ac:dyDescent="0.25">
      <c r="B143" s="6" t="s">
        <v>119</v>
      </c>
      <c r="C143" s="7"/>
      <c r="D143" s="7"/>
      <c r="E143" s="79"/>
      <c r="F143" s="79"/>
      <c r="G143" s="7"/>
      <c r="H143" s="7"/>
      <c r="I143" s="7"/>
      <c r="J143" s="7"/>
      <c r="K143" s="7"/>
      <c r="L143" s="7"/>
      <c r="M143" s="7"/>
      <c r="N143" s="7"/>
      <c r="O143" s="7"/>
      <c r="R143" s="48"/>
      <c r="S143" s="38"/>
      <c r="T143" s="37"/>
      <c r="U143" s="37"/>
    </row>
    <row r="144" spans="2:21" x14ac:dyDescent="0.25">
      <c r="B144" s="6" t="s">
        <v>120</v>
      </c>
      <c r="C144" s="7"/>
      <c r="D144" s="7"/>
      <c r="E144" s="79"/>
      <c r="F144" s="79"/>
      <c r="G144" s="7"/>
      <c r="H144" s="7"/>
      <c r="I144" s="7"/>
      <c r="J144" s="7"/>
      <c r="K144" s="7"/>
      <c r="L144" s="7"/>
      <c r="M144" s="7"/>
      <c r="N144" s="7"/>
      <c r="O144" s="7"/>
      <c r="R144" s="48"/>
      <c r="S144" s="38"/>
      <c r="T144" s="37"/>
      <c r="U144" s="37"/>
    </row>
    <row r="145" spans="2:21" x14ac:dyDescent="0.25">
      <c r="B145" s="6" t="s">
        <v>121</v>
      </c>
      <c r="C145" s="7"/>
      <c r="D145" s="7"/>
      <c r="E145" s="79"/>
      <c r="F145" s="79"/>
      <c r="G145" s="7"/>
      <c r="H145" s="7"/>
      <c r="I145" s="7"/>
      <c r="J145" s="7"/>
      <c r="K145" s="7"/>
      <c r="L145" s="7"/>
      <c r="M145" s="7"/>
      <c r="N145" s="7"/>
      <c r="O145" s="7"/>
      <c r="R145" s="48"/>
      <c r="S145" s="38"/>
      <c r="T145" s="37"/>
      <c r="U145" s="37"/>
    </row>
    <row r="146" spans="2:21" x14ac:dyDescent="0.25">
      <c r="E146" s="2"/>
      <c r="F146" s="68"/>
      <c r="R146" s="48"/>
      <c r="S146" s="38"/>
      <c r="T146" s="48"/>
      <c r="U146" s="46"/>
    </row>
    <row r="147" spans="2:21" x14ac:dyDescent="0.25">
      <c r="B147" s="56" t="s">
        <v>122</v>
      </c>
      <c r="C147" s="7"/>
      <c r="D147" s="7"/>
      <c r="E147" s="79"/>
      <c r="F147" s="79"/>
      <c r="G147" s="7"/>
      <c r="H147" s="7"/>
      <c r="I147" s="7"/>
      <c r="J147" s="7"/>
      <c r="K147" s="7"/>
      <c r="L147" s="7"/>
      <c r="M147" s="7"/>
      <c r="N147" s="7"/>
      <c r="O147" s="7"/>
      <c r="R147" s="48"/>
      <c r="S147" s="38"/>
      <c r="T147" s="37"/>
      <c r="U147" s="37"/>
    </row>
    <row r="148" spans="2:21" x14ac:dyDescent="0.25">
      <c r="B148" s="6" t="s">
        <v>123</v>
      </c>
      <c r="C148" s="7"/>
      <c r="D148" s="7"/>
      <c r="E148" s="79"/>
      <c r="F148" s="79"/>
      <c r="G148" s="7"/>
      <c r="H148" s="7"/>
      <c r="I148" s="7"/>
      <c r="J148" s="7"/>
      <c r="K148" s="7"/>
      <c r="L148" s="7"/>
      <c r="M148" s="7"/>
      <c r="N148" s="7"/>
      <c r="O148" s="7"/>
      <c r="R148" s="48"/>
      <c r="S148" s="38"/>
      <c r="T148" s="37"/>
      <c r="U148" s="37"/>
    </row>
    <row r="149" spans="2:21" x14ac:dyDescent="0.25">
      <c r="B149" s="6" t="s">
        <v>124</v>
      </c>
      <c r="C149" s="7"/>
      <c r="D149" s="7"/>
      <c r="E149" s="79"/>
      <c r="F149" s="79"/>
      <c r="G149" s="7"/>
      <c r="H149" s="7"/>
      <c r="I149" s="7"/>
      <c r="J149" s="7"/>
      <c r="K149" s="7"/>
      <c r="L149" s="7"/>
      <c r="M149" s="7"/>
      <c r="N149" s="7"/>
      <c r="O149" s="7"/>
      <c r="R149" s="48"/>
      <c r="S149" s="38"/>
      <c r="T149" s="37"/>
      <c r="U149" s="37"/>
    </row>
    <row r="150" spans="2:21" x14ac:dyDescent="0.25">
      <c r="B150" s="6" t="s">
        <v>125</v>
      </c>
      <c r="C150" s="7"/>
      <c r="D150" s="7"/>
      <c r="E150" s="79"/>
      <c r="F150" s="79"/>
      <c r="G150" s="7"/>
      <c r="H150" s="7"/>
      <c r="I150" s="7"/>
      <c r="J150" s="7"/>
      <c r="K150" s="7"/>
      <c r="L150" s="7"/>
      <c r="M150" s="7"/>
      <c r="N150" s="7"/>
      <c r="O150" s="7"/>
      <c r="R150" s="48"/>
      <c r="S150" s="38"/>
      <c r="T150" s="37"/>
      <c r="U150" s="37"/>
    </row>
    <row r="151" spans="2:21" x14ac:dyDescent="0.25">
      <c r="B151" s="6" t="s">
        <v>126</v>
      </c>
      <c r="C151" s="7"/>
      <c r="D151" s="7"/>
      <c r="E151" s="79"/>
      <c r="F151" s="79"/>
      <c r="G151" s="7"/>
      <c r="H151" s="7"/>
      <c r="I151" s="7"/>
      <c r="J151" s="7"/>
      <c r="K151" s="7"/>
      <c r="L151" s="7"/>
      <c r="M151" s="7"/>
      <c r="N151" s="7"/>
      <c r="O151" s="7"/>
      <c r="R151" s="48"/>
      <c r="S151" s="38"/>
      <c r="T151" s="37"/>
      <c r="U151" s="37"/>
    </row>
    <row r="152" spans="2:21" x14ac:dyDescent="0.25">
      <c r="B152" s="6" t="s">
        <v>127</v>
      </c>
      <c r="C152" s="7"/>
      <c r="D152" s="7"/>
      <c r="E152" s="79"/>
      <c r="F152" s="79"/>
      <c r="G152" s="7"/>
      <c r="H152" s="7"/>
      <c r="I152" s="7"/>
      <c r="J152" s="7"/>
      <c r="K152" s="7"/>
      <c r="L152" s="7"/>
      <c r="M152" s="7"/>
      <c r="N152" s="7"/>
      <c r="O152" s="7"/>
      <c r="R152" s="48"/>
      <c r="S152" s="38"/>
      <c r="T152" s="37"/>
      <c r="U152" s="37"/>
    </row>
    <row r="153" spans="2:21" x14ac:dyDescent="0.25">
      <c r="E153" s="2"/>
      <c r="F153" s="68"/>
      <c r="R153" s="48"/>
      <c r="S153" s="38"/>
      <c r="T153" s="48"/>
      <c r="U153" s="46"/>
    </row>
    <row r="154" spans="2:21" x14ac:dyDescent="0.25">
      <c r="E154" s="2"/>
      <c r="F154" s="68"/>
      <c r="R154" s="48"/>
      <c r="S154" s="38"/>
      <c r="T154" s="48"/>
      <c r="U154" s="46"/>
    </row>
    <row r="155" spans="2:21" x14ac:dyDescent="0.25">
      <c r="B155" s="84"/>
      <c r="C155" s="7"/>
      <c r="D155" s="7"/>
      <c r="E155" s="79"/>
      <c r="F155" s="79"/>
      <c r="G155" s="7"/>
      <c r="H155" s="7"/>
      <c r="I155" s="7"/>
      <c r="J155" s="7"/>
      <c r="K155" s="7"/>
      <c r="L155" s="7"/>
      <c r="M155" s="7"/>
      <c r="N155" s="7"/>
      <c r="O155" s="7"/>
      <c r="R155" s="48"/>
      <c r="S155" s="38"/>
      <c r="T155" s="37"/>
      <c r="U155" s="37"/>
    </row>
    <row r="156" spans="2:21" x14ac:dyDescent="0.25">
      <c r="E156" s="2"/>
      <c r="F156" s="68"/>
      <c r="R156" s="48"/>
      <c r="S156" s="38"/>
      <c r="T156" s="48"/>
      <c r="U156" s="46"/>
    </row>
    <row r="157" spans="2:21" x14ac:dyDescent="0.25">
      <c r="E157" s="2"/>
      <c r="F157" s="68"/>
      <c r="R157" s="48"/>
      <c r="S157" s="38"/>
      <c r="T157" s="48"/>
      <c r="U157" s="46"/>
    </row>
    <row r="158" spans="2:21" x14ac:dyDescent="0.25">
      <c r="E158" s="2"/>
      <c r="F158" s="68"/>
      <c r="R158" s="48"/>
      <c r="S158" s="38"/>
      <c r="T158" s="48"/>
      <c r="U158" s="46"/>
    </row>
    <row r="159" spans="2:21" x14ac:dyDescent="0.25">
      <c r="E159" s="2"/>
      <c r="F159" s="68"/>
      <c r="R159" s="48"/>
      <c r="S159" s="38"/>
      <c r="T159" s="48"/>
      <c r="U159" s="46"/>
    </row>
    <row r="160" spans="2:21" x14ac:dyDescent="0.25">
      <c r="E160" s="2"/>
      <c r="F160" s="68"/>
      <c r="R160" s="48"/>
      <c r="S160" s="38"/>
      <c r="T160" s="48"/>
      <c r="U160" s="46"/>
    </row>
    <row r="161" spans="3:21" x14ac:dyDescent="0.25">
      <c r="E161" s="2"/>
      <c r="F161" s="68"/>
      <c r="R161" s="48"/>
      <c r="S161" s="38"/>
      <c r="T161" s="48"/>
      <c r="U161" s="46"/>
    </row>
    <row r="162" spans="3:21" x14ac:dyDescent="0.25">
      <c r="E162" s="2"/>
      <c r="F162" s="68"/>
      <c r="R162" s="48"/>
      <c r="S162" s="38"/>
      <c r="T162" s="48"/>
      <c r="U162" s="46"/>
    </row>
    <row r="163" spans="3:21" x14ac:dyDescent="0.25">
      <c r="E163" s="2"/>
      <c r="F163" s="68"/>
      <c r="R163" s="48"/>
      <c r="S163" s="38"/>
      <c r="T163" s="48"/>
      <c r="U163" s="46"/>
    </row>
    <row r="164" spans="3:21" x14ac:dyDescent="0.25">
      <c r="E164" s="2"/>
      <c r="F164" s="68"/>
      <c r="R164" s="48"/>
      <c r="S164" s="38"/>
      <c r="T164" s="48"/>
      <c r="U164" s="46"/>
    </row>
    <row r="165" spans="3:21" x14ac:dyDescent="0.25">
      <c r="C165" s="7"/>
      <c r="D165" s="7"/>
      <c r="E165" s="2"/>
      <c r="F165" s="68"/>
      <c r="R165" s="48"/>
      <c r="S165" s="38"/>
      <c r="T165" s="48"/>
      <c r="U165" s="46"/>
    </row>
    <row r="166" spans="3:21" x14ac:dyDescent="0.25">
      <c r="C166" s="7"/>
      <c r="D166" s="7"/>
      <c r="E166" s="2"/>
      <c r="F166" s="68"/>
      <c r="R166" s="48"/>
      <c r="S166" s="38"/>
      <c r="T166" s="48"/>
      <c r="U166" s="46"/>
    </row>
    <row r="167" spans="3:21" x14ac:dyDescent="0.25">
      <c r="C167" s="7"/>
      <c r="D167" s="7"/>
      <c r="E167" s="2"/>
      <c r="F167" s="68"/>
      <c r="R167" s="48"/>
      <c r="S167" s="38"/>
      <c r="T167" s="48"/>
      <c r="U167" s="46"/>
    </row>
    <row r="168" spans="3:21" x14ac:dyDescent="0.25">
      <c r="C168" s="7"/>
      <c r="D168" s="7"/>
      <c r="E168" s="2"/>
      <c r="F168" s="68"/>
      <c r="R168" s="48"/>
      <c r="S168" s="38"/>
      <c r="T168" s="48"/>
      <c r="U168" s="46"/>
    </row>
    <row r="169" spans="3:21" x14ac:dyDescent="0.25">
      <c r="C169" s="7"/>
      <c r="D169" s="7"/>
      <c r="E169" s="2"/>
      <c r="F169" s="68"/>
      <c r="R169" s="48"/>
      <c r="S169" s="38"/>
      <c r="T169" s="48"/>
      <c r="U169" s="46"/>
    </row>
    <row r="170" spans="3:21" x14ac:dyDescent="0.25">
      <c r="C170" s="7"/>
      <c r="D170" s="7"/>
      <c r="E170" s="2"/>
      <c r="F170" s="68"/>
      <c r="R170" s="48"/>
      <c r="S170" s="38"/>
      <c r="T170" s="48"/>
      <c r="U170" s="46"/>
    </row>
    <row r="171" spans="3:21" x14ac:dyDescent="0.25">
      <c r="C171" s="7"/>
      <c r="D171" s="7"/>
      <c r="E171" s="2"/>
      <c r="F171" s="68"/>
      <c r="R171" s="48"/>
      <c r="S171" s="38"/>
      <c r="T171" s="48"/>
      <c r="U171" s="46"/>
    </row>
    <row r="172" spans="3:21" x14ac:dyDescent="0.25">
      <c r="C172" s="7"/>
      <c r="D172" s="7"/>
      <c r="E172" s="2"/>
      <c r="F172" s="68"/>
      <c r="R172" s="48"/>
      <c r="S172" s="38"/>
      <c r="T172" s="48"/>
      <c r="U172" s="46"/>
    </row>
    <row r="173" spans="3:21" x14ac:dyDescent="0.25">
      <c r="C173" s="7"/>
      <c r="D173" s="7"/>
      <c r="E173" s="2"/>
      <c r="F173" s="68"/>
      <c r="R173" s="48"/>
      <c r="S173" s="38"/>
      <c r="T173" s="48"/>
      <c r="U173" s="46"/>
    </row>
    <row r="174" spans="3:21" x14ac:dyDescent="0.25">
      <c r="C174" s="7"/>
      <c r="D174" s="7"/>
      <c r="E174" s="2"/>
      <c r="F174" s="68"/>
      <c r="R174" s="48"/>
      <c r="S174" s="38"/>
      <c r="T174" s="48"/>
      <c r="U174" s="46"/>
    </row>
    <row r="175" spans="3:21" x14ac:dyDescent="0.25">
      <c r="C175" s="7"/>
      <c r="D175" s="7"/>
      <c r="E175" s="2"/>
      <c r="F175" s="68"/>
      <c r="R175" s="48"/>
      <c r="S175" s="38"/>
      <c r="T175" s="48"/>
      <c r="U175" s="46"/>
    </row>
    <row r="176" spans="3:21" x14ac:dyDescent="0.25">
      <c r="C176" s="7"/>
      <c r="D176" s="7"/>
      <c r="E176" s="2"/>
      <c r="F176" s="68"/>
      <c r="R176" s="48"/>
      <c r="S176" s="38"/>
      <c r="T176" s="48"/>
      <c r="U176" s="46"/>
    </row>
    <row r="177" spans="3:21" x14ac:dyDescent="0.25">
      <c r="C177" s="7"/>
      <c r="D177" s="7"/>
      <c r="E177" s="2"/>
      <c r="F177" s="68"/>
      <c r="R177" s="48"/>
      <c r="S177" s="38"/>
      <c r="T177" s="48"/>
      <c r="U177" s="46"/>
    </row>
    <row r="178" spans="3:21" x14ac:dyDescent="0.25">
      <c r="C178" s="7"/>
      <c r="D178" s="7"/>
      <c r="E178" s="2"/>
      <c r="F178" s="68"/>
      <c r="R178" s="48"/>
      <c r="S178" s="38"/>
      <c r="T178" s="48"/>
      <c r="U178" s="46"/>
    </row>
    <row r="179" spans="3:21" x14ac:dyDescent="0.25">
      <c r="C179" s="7"/>
      <c r="D179" s="7"/>
      <c r="E179" s="2"/>
      <c r="F179" s="68"/>
      <c r="R179" s="48"/>
      <c r="S179" s="38"/>
      <c r="T179" s="48"/>
      <c r="U179" s="46"/>
    </row>
    <row r="180" spans="3:21" x14ac:dyDescent="0.25">
      <c r="C180" s="7"/>
      <c r="D180" s="7"/>
      <c r="E180" s="2"/>
      <c r="F180" s="68"/>
      <c r="R180" s="48"/>
      <c r="S180" s="38"/>
      <c r="T180" s="48"/>
      <c r="U180" s="46"/>
    </row>
    <row r="181" spans="3:21" x14ac:dyDescent="0.25">
      <c r="C181" s="7"/>
      <c r="D181" s="7"/>
      <c r="E181" s="2"/>
      <c r="F181" s="68"/>
      <c r="R181" s="48"/>
      <c r="S181" s="38"/>
      <c r="T181" s="48"/>
      <c r="U181" s="46"/>
    </row>
    <row r="182" spans="3:21" x14ac:dyDescent="0.25">
      <c r="C182" s="7"/>
      <c r="D182" s="7"/>
      <c r="E182" s="2"/>
      <c r="F182" s="68"/>
      <c r="R182" s="48"/>
      <c r="S182" s="38"/>
      <c r="T182" s="48"/>
      <c r="U182" s="46"/>
    </row>
    <row r="183" spans="3:21" x14ac:dyDescent="0.25">
      <c r="C183" s="7"/>
      <c r="D183" s="7"/>
      <c r="E183" s="2"/>
      <c r="F183" s="68"/>
      <c r="R183" s="48"/>
      <c r="S183" s="38"/>
      <c r="T183" s="48"/>
      <c r="U183" s="46"/>
    </row>
    <row r="184" spans="3:21" x14ac:dyDescent="0.25">
      <c r="C184" s="7"/>
      <c r="D184" s="7"/>
      <c r="E184" s="2"/>
      <c r="F184" s="68"/>
      <c r="R184" s="48"/>
      <c r="S184" s="38"/>
      <c r="T184" s="48"/>
      <c r="U184" s="46"/>
    </row>
    <row r="185" spans="3:21" x14ac:dyDescent="0.25">
      <c r="C185" s="7"/>
      <c r="D185" s="7"/>
      <c r="E185" s="2"/>
      <c r="F185" s="68"/>
      <c r="R185" s="48"/>
      <c r="S185" s="38"/>
      <c r="T185" s="48"/>
      <c r="U185" s="46"/>
    </row>
    <row r="186" spans="3:21" x14ac:dyDescent="0.25">
      <c r="C186" s="7"/>
      <c r="D186" s="7"/>
      <c r="E186" s="2"/>
      <c r="F186" s="68"/>
      <c r="R186" s="48"/>
      <c r="S186" s="38"/>
      <c r="T186" s="48"/>
      <c r="U186" s="46"/>
    </row>
    <row r="187" spans="3:21" x14ac:dyDescent="0.25">
      <c r="C187" s="7"/>
      <c r="D187" s="7"/>
      <c r="E187" s="2"/>
      <c r="F187" s="68"/>
      <c r="R187" s="48"/>
      <c r="S187" s="38"/>
      <c r="T187" s="48"/>
      <c r="U187" s="46"/>
    </row>
    <row r="188" spans="3:21" x14ac:dyDescent="0.25">
      <c r="C188" s="7"/>
      <c r="D188" s="7"/>
      <c r="E188" s="2"/>
      <c r="F188" s="68"/>
      <c r="R188" s="48"/>
      <c r="S188" s="38"/>
      <c r="T188" s="48"/>
      <c r="U188" s="46"/>
    </row>
    <row r="189" spans="3:21" x14ac:dyDescent="0.25">
      <c r="C189" s="7"/>
      <c r="D189" s="7"/>
      <c r="E189" s="2"/>
      <c r="F189" s="68"/>
      <c r="R189" s="48"/>
      <c r="S189" s="38"/>
      <c r="T189" s="48"/>
      <c r="U189" s="46"/>
    </row>
    <row r="190" spans="3:21" x14ac:dyDescent="0.25">
      <c r="C190" s="7"/>
      <c r="D190" s="7"/>
      <c r="E190" s="2"/>
      <c r="F190" s="68"/>
      <c r="R190" s="48"/>
      <c r="S190" s="38"/>
      <c r="T190" s="48"/>
      <c r="U190" s="46"/>
    </row>
    <row r="191" spans="3:21" x14ac:dyDescent="0.25">
      <c r="C191" s="7"/>
      <c r="D191" s="7"/>
      <c r="E191" s="2"/>
      <c r="F191" s="68"/>
      <c r="R191" s="48"/>
      <c r="S191" s="38"/>
      <c r="T191" s="48"/>
      <c r="U191" s="46"/>
    </row>
    <row r="192" spans="3:21" x14ac:dyDescent="0.25">
      <c r="C192" s="7"/>
      <c r="D192" s="7"/>
      <c r="E192" s="2"/>
      <c r="F192" s="68"/>
      <c r="R192" s="48"/>
      <c r="S192" s="38"/>
      <c r="T192" s="48"/>
      <c r="U192" s="46"/>
    </row>
    <row r="193" spans="3:21" x14ac:dyDescent="0.25">
      <c r="C193" s="7"/>
      <c r="D193" s="7"/>
      <c r="E193" s="2"/>
      <c r="F193" s="68"/>
      <c r="R193" s="48"/>
      <c r="S193" s="38"/>
      <c r="T193" s="48"/>
      <c r="U193" s="46"/>
    </row>
    <row r="194" spans="3:21" x14ac:dyDescent="0.25">
      <c r="C194" s="7"/>
      <c r="D194" s="7"/>
      <c r="E194" s="2"/>
      <c r="F194" s="68"/>
      <c r="R194" s="48"/>
      <c r="S194" s="38"/>
      <c r="T194" s="48"/>
      <c r="U194" s="46"/>
    </row>
    <row r="195" spans="3:21" x14ac:dyDescent="0.25">
      <c r="C195" s="7"/>
      <c r="D195" s="7"/>
      <c r="E195" s="2"/>
      <c r="F195" s="68"/>
      <c r="R195" s="48"/>
      <c r="S195" s="38"/>
      <c r="T195" s="48"/>
      <c r="U195" s="46"/>
    </row>
    <row r="196" spans="3:21" x14ac:dyDescent="0.25">
      <c r="C196" s="7"/>
      <c r="D196" s="7"/>
      <c r="E196" s="2"/>
      <c r="F196" s="68"/>
      <c r="R196" s="48"/>
      <c r="S196" s="38"/>
      <c r="T196" s="48"/>
      <c r="U196" s="46"/>
    </row>
    <row r="197" spans="3:21" x14ac:dyDescent="0.25">
      <c r="C197" s="7"/>
      <c r="D197" s="7"/>
      <c r="E197" s="2"/>
      <c r="F197" s="68"/>
      <c r="R197" s="48"/>
      <c r="S197" s="38"/>
      <c r="T197" s="48"/>
      <c r="U197" s="46"/>
    </row>
    <row r="198" spans="3:21" x14ac:dyDescent="0.25">
      <c r="C198" s="7"/>
      <c r="D198" s="7"/>
      <c r="E198" s="2"/>
      <c r="F198" s="68"/>
      <c r="R198" s="48"/>
      <c r="S198" s="38"/>
      <c r="T198" s="48"/>
      <c r="U198" s="46"/>
    </row>
    <row r="199" spans="3:21" x14ac:dyDescent="0.25">
      <c r="C199" s="7"/>
      <c r="D199" s="7"/>
      <c r="E199" s="2"/>
      <c r="F199" s="68"/>
      <c r="R199" s="48"/>
      <c r="S199" s="38"/>
      <c r="T199" s="48"/>
      <c r="U199" s="46"/>
    </row>
    <row r="200" spans="3:21" x14ac:dyDescent="0.25">
      <c r="C200" s="7"/>
      <c r="D200" s="7"/>
      <c r="E200" s="2"/>
      <c r="F200" s="68"/>
      <c r="R200" s="48"/>
      <c r="S200" s="38"/>
      <c r="T200" s="48"/>
      <c r="U200" s="46"/>
    </row>
    <row r="201" spans="3:21" x14ac:dyDescent="0.25">
      <c r="C201" s="7"/>
      <c r="D201" s="7"/>
      <c r="E201" s="2"/>
      <c r="F201" s="68"/>
      <c r="R201" s="48"/>
      <c r="S201" s="38"/>
      <c r="T201" s="48"/>
      <c r="U201" s="46"/>
    </row>
    <row r="202" spans="3:21" x14ac:dyDescent="0.25">
      <c r="C202" s="7"/>
      <c r="D202" s="7"/>
      <c r="E202" s="2"/>
      <c r="F202" s="68"/>
      <c r="R202" s="48"/>
      <c r="S202" s="38"/>
      <c r="T202" s="48"/>
      <c r="U202" s="46"/>
    </row>
    <row r="203" spans="3:21" x14ac:dyDescent="0.25">
      <c r="C203" s="7"/>
      <c r="D203" s="7"/>
      <c r="E203" s="2"/>
      <c r="F203" s="68"/>
      <c r="R203" s="48"/>
      <c r="S203" s="38"/>
      <c r="T203" s="48"/>
      <c r="U203" s="46"/>
    </row>
    <row r="204" spans="3:21" x14ac:dyDescent="0.25">
      <c r="C204" s="7"/>
      <c r="D204" s="7"/>
      <c r="E204" s="2"/>
      <c r="F204" s="68"/>
      <c r="R204" s="48"/>
      <c r="S204" s="38"/>
      <c r="T204" s="48"/>
      <c r="U204" s="46"/>
    </row>
    <row r="205" spans="3:21" x14ac:dyDescent="0.25">
      <c r="C205" s="7"/>
      <c r="D205" s="7"/>
      <c r="E205" s="2"/>
      <c r="F205" s="68"/>
      <c r="R205" s="48"/>
      <c r="S205" s="38"/>
      <c r="T205" s="48"/>
      <c r="U205" s="46"/>
    </row>
    <row r="206" spans="3:21" x14ac:dyDescent="0.25">
      <c r="C206" s="7"/>
      <c r="D206" s="7"/>
      <c r="E206" s="2"/>
      <c r="F206" s="68"/>
      <c r="R206" s="48"/>
      <c r="S206" s="38"/>
      <c r="T206" s="48"/>
      <c r="U206" s="46"/>
    </row>
    <row r="207" spans="3:21" x14ac:dyDescent="0.25">
      <c r="C207" s="7"/>
      <c r="D207" s="7"/>
      <c r="E207" s="2"/>
      <c r="F207" s="68"/>
      <c r="R207" s="48"/>
      <c r="S207" s="38"/>
      <c r="T207" s="48"/>
      <c r="U207" s="46"/>
    </row>
    <row r="208" spans="3:21" x14ac:dyDescent="0.25">
      <c r="C208" s="7"/>
      <c r="D208" s="7"/>
      <c r="E208" s="2"/>
      <c r="F208" s="68"/>
      <c r="R208" s="48"/>
      <c r="S208" s="38"/>
      <c r="T208" s="48"/>
      <c r="U208" s="46"/>
    </row>
    <row r="209" spans="3:21" x14ac:dyDescent="0.25">
      <c r="C209" s="7"/>
      <c r="D209" s="7"/>
      <c r="E209" s="2"/>
      <c r="F209" s="68"/>
      <c r="R209" s="48"/>
      <c r="S209" s="38"/>
      <c r="T209" s="48"/>
      <c r="U209" s="46"/>
    </row>
    <row r="210" spans="3:21" x14ac:dyDescent="0.25">
      <c r="C210" s="7"/>
      <c r="D210" s="7"/>
      <c r="E210" s="2"/>
      <c r="F210" s="68"/>
      <c r="R210" s="48"/>
      <c r="S210" s="38"/>
      <c r="T210" s="48"/>
      <c r="U210" s="46"/>
    </row>
    <row r="211" spans="3:21" x14ac:dyDescent="0.25">
      <c r="C211" s="7"/>
      <c r="D211" s="7"/>
      <c r="E211" s="2"/>
      <c r="F211" s="68"/>
      <c r="R211" s="48"/>
      <c r="S211" s="38"/>
      <c r="T211" s="48"/>
      <c r="U211" s="46"/>
    </row>
    <row r="212" spans="3:21" x14ac:dyDescent="0.25">
      <c r="C212" s="7"/>
      <c r="D212" s="7"/>
      <c r="E212" s="2"/>
      <c r="F212" s="68"/>
      <c r="R212" s="48"/>
      <c r="S212" s="38"/>
      <c r="T212" s="48"/>
      <c r="U212" s="46"/>
    </row>
    <row r="213" spans="3:21" x14ac:dyDescent="0.25">
      <c r="C213" s="7"/>
      <c r="D213" s="7"/>
      <c r="E213" s="2"/>
      <c r="F213" s="68"/>
      <c r="R213" s="48"/>
      <c r="S213" s="38"/>
      <c r="T213" s="48"/>
      <c r="U213" s="46"/>
    </row>
    <row r="214" spans="3:21" x14ac:dyDescent="0.25">
      <c r="C214" s="7"/>
      <c r="D214" s="7"/>
      <c r="E214" s="2"/>
      <c r="F214" s="68"/>
      <c r="R214" s="48"/>
      <c r="S214" s="38"/>
      <c r="T214" s="48"/>
      <c r="U214" s="46"/>
    </row>
    <row r="215" spans="3:21" x14ac:dyDescent="0.25">
      <c r="C215" s="7"/>
      <c r="D215" s="7"/>
      <c r="E215" s="2"/>
      <c r="F215" s="68"/>
      <c r="R215" s="48"/>
      <c r="S215" s="38"/>
      <c r="T215" s="48"/>
      <c r="U215" s="46"/>
    </row>
    <row r="216" spans="3:21" x14ac:dyDescent="0.25">
      <c r="C216" s="7"/>
      <c r="D216" s="7"/>
      <c r="E216" s="2"/>
      <c r="F216" s="68"/>
      <c r="R216" s="48"/>
      <c r="S216" s="38"/>
      <c r="T216" s="48"/>
      <c r="U216" s="46"/>
    </row>
    <row r="217" spans="3:21" x14ac:dyDescent="0.25">
      <c r="C217" s="7"/>
      <c r="D217" s="7"/>
      <c r="E217" s="2"/>
      <c r="F217" s="68"/>
      <c r="R217" s="48"/>
      <c r="S217" s="38"/>
      <c r="T217" s="48"/>
      <c r="U217" s="46"/>
    </row>
    <row r="218" spans="3:21" x14ac:dyDescent="0.25">
      <c r="C218" s="7"/>
      <c r="D218" s="7"/>
      <c r="E218" s="2"/>
      <c r="F218" s="68"/>
      <c r="R218" s="48"/>
      <c r="S218" s="38"/>
      <c r="T218" s="48"/>
      <c r="U218" s="46"/>
    </row>
    <row r="219" spans="3:21" x14ac:dyDescent="0.25">
      <c r="C219" s="7"/>
      <c r="D219" s="7"/>
      <c r="E219" s="2"/>
      <c r="F219" s="68"/>
      <c r="R219" s="48"/>
      <c r="S219" s="38"/>
      <c r="T219" s="48"/>
      <c r="U219" s="46"/>
    </row>
    <row r="220" spans="3:21" x14ac:dyDescent="0.25">
      <c r="C220" s="7"/>
      <c r="D220" s="7"/>
      <c r="E220" s="2"/>
      <c r="F220" s="68"/>
      <c r="R220" s="48"/>
      <c r="S220" s="38"/>
      <c r="T220" s="48"/>
      <c r="U220" s="46"/>
    </row>
    <row r="221" spans="3:21" x14ac:dyDescent="0.25">
      <c r="C221" s="7"/>
      <c r="D221" s="7"/>
      <c r="E221" s="2"/>
      <c r="F221" s="68"/>
      <c r="R221" s="48"/>
      <c r="S221" s="38"/>
      <c r="T221" s="48"/>
      <c r="U221" s="46"/>
    </row>
    <row r="222" spans="3:21" x14ac:dyDescent="0.25">
      <c r="C222" s="7"/>
      <c r="D222" s="7"/>
      <c r="E222" s="2"/>
      <c r="F222" s="68"/>
      <c r="R222" s="48"/>
      <c r="S222" s="38"/>
      <c r="T222" s="48"/>
      <c r="U222" s="46"/>
    </row>
    <row r="223" spans="3:21" x14ac:dyDescent="0.25">
      <c r="C223" s="7"/>
      <c r="D223" s="7"/>
      <c r="E223" s="2"/>
      <c r="F223" s="68"/>
      <c r="R223" s="48"/>
      <c r="S223" s="38"/>
      <c r="T223" s="48"/>
      <c r="U223" s="46"/>
    </row>
    <row r="224" spans="3:21" x14ac:dyDescent="0.25">
      <c r="C224" s="7"/>
      <c r="D224" s="7"/>
      <c r="E224" s="2"/>
      <c r="F224" s="68"/>
      <c r="R224" s="48"/>
      <c r="S224" s="38"/>
      <c r="T224" s="48"/>
      <c r="U224" s="46"/>
    </row>
    <row r="225" spans="3:21" x14ac:dyDescent="0.25">
      <c r="C225" s="7"/>
      <c r="D225" s="7"/>
      <c r="E225" s="2"/>
      <c r="F225" s="68"/>
      <c r="R225" s="48"/>
      <c r="S225" s="38"/>
      <c r="T225" s="48"/>
      <c r="U225" s="46"/>
    </row>
    <row r="226" spans="3:21" x14ac:dyDescent="0.25">
      <c r="C226" s="7"/>
      <c r="D226" s="7"/>
      <c r="E226" s="2"/>
      <c r="F226" s="68"/>
      <c r="R226" s="48"/>
      <c r="S226" s="38"/>
      <c r="T226" s="48"/>
      <c r="U226" s="46"/>
    </row>
    <row r="227" spans="3:21" x14ac:dyDescent="0.25">
      <c r="C227" s="7"/>
      <c r="D227" s="7"/>
      <c r="E227" s="2"/>
      <c r="F227" s="68"/>
      <c r="R227" s="48"/>
      <c r="S227" s="38"/>
      <c r="T227" s="48"/>
      <c r="U227" s="46"/>
    </row>
    <row r="228" spans="3:21" x14ac:dyDescent="0.25">
      <c r="C228" s="7"/>
      <c r="D228" s="7"/>
      <c r="E228" s="2"/>
      <c r="F228" s="68"/>
      <c r="R228" s="48"/>
      <c r="S228" s="38"/>
      <c r="T228" s="48"/>
      <c r="U228" s="46"/>
    </row>
    <row r="229" spans="3:21" x14ac:dyDescent="0.25">
      <c r="C229" s="7"/>
      <c r="D229" s="7"/>
      <c r="E229" s="2"/>
      <c r="F229" s="68"/>
      <c r="R229" s="48"/>
      <c r="S229" s="38"/>
      <c r="T229" s="48"/>
      <c r="U229" s="46"/>
    </row>
    <row r="230" spans="3:21" x14ac:dyDescent="0.25">
      <c r="C230" s="7"/>
      <c r="D230" s="7"/>
      <c r="E230" s="2"/>
      <c r="F230" s="68"/>
      <c r="R230" s="48"/>
      <c r="S230" s="38"/>
      <c r="T230" s="48"/>
      <c r="U230" s="46"/>
    </row>
    <row r="231" spans="3:21" x14ac:dyDescent="0.25">
      <c r="C231" s="7"/>
      <c r="D231" s="7"/>
      <c r="E231" s="2"/>
      <c r="F231" s="68"/>
      <c r="R231" s="48"/>
      <c r="S231" s="38"/>
      <c r="T231" s="48"/>
      <c r="U231" s="46"/>
    </row>
    <row r="232" spans="3:21" x14ac:dyDescent="0.25">
      <c r="C232" s="7"/>
      <c r="D232" s="7"/>
      <c r="E232" s="2"/>
      <c r="F232" s="68"/>
      <c r="R232" s="48"/>
      <c r="S232" s="38"/>
      <c r="T232" s="48"/>
      <c r="U232" s="46"/>
    </row>
    <row r="233" spans="3:21" x14ac:dyDescent="0.25">
      <c r="C233" s="7"/>
      <c r="D233" s="7"/>
      <c r="E233" s="2"/>
      <c r="F233" s="68"/>
      <c r="R233" s="48"/>
      <c r="S233" s="38"/>
      <c r="T233" s="48"/>
      <c r="U233" s="46"/>
    </row>
    <row r="234" spans="3:21" x14ac:dyDescent="0.25">
      <c r="C234" s="7"/>
      <c r="D234" s="7"/>
      <c r="E234" s="2"/>
      <c r="F234" s="68"/>
      <c r="R234" s="48"/>
      <c r="S234" s="38"/>
      <c r="T234" s="48"/>
      <c r="U234" s="46"/>
    </row>
    <row r="235" spans="3:21" x14ac:dyDescent="0.25">
      <c r="C235" s="7"/>
      <c r="D235" s="7"/>
      <c r="E235" s="2"/>
      <c r="F235" s="68"/>
      <c r="R235" s="48"/>
      <c r="S235" s="38"/>
      <c r="T235" s="48"/>
      <c r="U235" s="46"/>
    </row>
    <row r="236" spans="3:21" x14ac:dyDescent="0.25">
      <c r="C236" s="7"/>
      <c r="D236" s="7"/>
      <c r="E236" s="2"/>
      <c r="F236" s="68"/>
      <c r="R236" s="48"/>
      <c r="S236" s="38"/>
      <c r="T236" s="48"/>
      <c r="U236" s="46"/>
    </row>
    <row r="237" spans="3:21" x14ac:dyDescent="0.25">
      <c r="C237" s="7"/>
      <c r="D237" s="7"/>
      <c r="E237" s="2"/>
      <c r="F237" s="68"/>
      <c r="R237" s="48"/>
      <c r="S237" s="38"/>
      <c r="T237" s="48"/>
      <c r="U237" s="46"/>
    </row>
    <row r="238" spans="3:21" x14ac:dyDescent="0.25">
      <c r="C238" s="7"/>
      <c r="D238" s="7"/>
      <c r="E238" s="2"/>
      <c r="F238" s="68"/>
      <c r="R238" s="48"/>
      <c r="S238" s="38"/>
      <c r="T238" s="48"/>
      <c r="U238" s="46"/>
    </row>
    <row r="239" spans="3:21" x14ac:dyDescent="0.25">
      <c r="C239" s="7"/>
      <c r="D239" s="7"/>
      <c r="E239" s="2"/>
      <c r="F239" s="68"/>
      <c r="R239" s="48"/>
      <c r="S239" s="38"/>
      <c r="T239" s="48"/>
      <c r="U239" s="46"/>
    </row>
    <row r="240" spans="3:21" x14ac:dyDescent="0.25">
      <c r="C240" s="7"/>
      <c r="D240" s="7"/>
      <c r="E240" s="2"/>
      <c r="F240" s="68"/>
      <c r="R240" s="48"/>
      <c r="S240" s="38"/>
      <c r="T240" s="48"/>
      <c r="U240" s="46"/>
    </row>
    <row r="241" spans="3:21" x14ac:dyDescent="0.25">
      <c r="C241" s="7"/>
      <c r="D241" s="7"/>
      <c r="E241" s="2"/>
      <c r="F241" s="68"/>
      <c r="R241" s="48"/>
      <c r="S241" s="38"/>
      <c r="T241" s="48"/>
      <c r="U241" s="46"/>
    </row>
    <row r="242" spans="3:21" x14ac:dyDescent="0.25">
      <c r="C242" s="7"/>
      <c r="D242" s="7"/>
      <c r="E242" s="2"/>
      <c r="F242" s="68"/>
      <c r="R242" s="48"/>
      <c r="S242" s="38"/>
      <c r="T242" s="48"/>
      <c r="U242" s="46"/>
    </row>
    <row r="243" spans="3:21" x14ac:dyDescent="0.25">
      <c r="C243" s="7"/>
      <c r="D243" s="7"/>
      <c r="E243" s="2"/>
      <c r="F243" s="68"/>
      <c r="R243" s="48"/>
      <c r="S243" s="38"/>
      <c r="T243" s="48"/>
      <c r="U243" s="46"/>
    </row>
    <row r="244" spans="3:21" x14ac:dyDescent="0.25">
      <c r="C244" s="7"/>
      <c r="D244" s="7"/>
      <c r="E244" s="2"/>
      <c r="F244" s="68"/>
      <c r="R244" s="48"/>
      <c r="S244" s="38"/>
      <c r="T244" s="48"/>
      <c r="U244" s="46"/>
    </row>
    <row r="245" spans="3:21" x14ac:dyDescent="0.25">
      <c r="C245" s="7"/>
      <c r="D245" s="7"/>
      <c r="E245" s="2"/>
      <c r="F245" s="68"/>
      <c r="R245" s="48"/>
      <c r="S245" s="38"/>
      <c r="T245" s="48"/>
      <c r="U245" s="46"/>
    </row>
    <row r="246" spans="3:21" x14ac:dyDescent="0.25">
      <c r="C246" s="7"/>
      <c r="D246" s="7"/>
      <c r="E246" s="2"/>
      <c r="F246" s="68"/>
      <c r="R246" s="48"/>
      <c r="S246" s="38"/>
      <c r="T246" s="48"/>
      <c r="U246" s="46"/>
    </row>
    <row r="247" spans="3:21" x14ac:dyDescent="0.25">
      <c r="C247" s="7"/>
      <c r="D247" s="7"/>
      <c r="E247" s="2"/>
      <c r="F247" s="68"/>
      <c r="R247" s="48"/>
      <c r="S247" s="38"/>
      <c r="T247" s="48"/>
      <c r="U247" s="46"/>
    </row>
    <row r="248" spans="3:21" x14ac:dyDescent="0.25">
      <c r="C248" s="7"/>
      <c r="D248" s="7"/>
      <c r="E248" s="2"/>
      <c r="F248" s="68"/>
      <c r="R248" s="48"/>
      <c r="S248" s="38"/>
      <c r="T248" s="48"/>
      <c r="U248" s="46"/>
    </row>
    <row r="249" spans="3:21" x14ac:dyDescent="0.25">
      <c r="C249" s="7"/>
      <c r="D249" s="7"/>
      <c r="E249" s="2"/>
      <c r="F249" s="68"/>
      <c r="R249" s="48"/>
      <c r="S249" s="38"/>
      <c r="T249" s="48"/>
      <c r="U249" s="46"/>
    </row>
    <row r="250" spans="3:21" x14ac:dyDescent="0.25">
      <c r="C250" s="7"/>
      <c r="D250" s="7"/>
      <c r="E250" s="2"/>
      <c r="F250" s="68"/>
      <c r="R250" s="48"/>
      <c r="S250" s="38"/>
      <c r="T250" s="48"/>
      <c r="U250" s="46"/>
    </row>
    <row r="251" spans="3:21" x14ac:dyDescent="0.25">
      <c r="C251" s="7"/>
      <c r="D251" s="7"/>
      <c r="E251" s="2"/>
      <c r="F251" s="68"/>
      <c r="R251" s="48"/>
      <c r="S251" s="38"/>
      <c r="T251" s="48"/>
      <c r="U251" s="46"/>
    </row>
    <row r="252" spans="3:21" x14ac:dyDescent="0.25">
      <c r="C252" s="7"/>
      <c r="D252" s="7"/>
      <c r="E252" s="2"/>
      <c r="F252" s="68"/>
      <c r="R252" s="48"/>
      <c r="S252" s="38"/>
      <c r="T252" s="48"/>
      <c r="U252" s="46"/>
    </row>
    <row r="253" spans="3:21" x14ac:dyDescent="0.25">
      <c r="C253" s="7"/>
      <c r="D253" s="7"/>
      <c r="E253" s="2"/>
      <c r="F253" s="68"/>
      <c r="R253" s="48"/>
      <c r="S253" s="38"/>
      <c r="T253" s="48"/>
      <c r="U253" s="46"/>
    </row>
    <row r="254" spans="3:21" x14ac:dyDescent="0.25">
      <c r="C254" s="7"/>
      <c r="D254" s="7"/>
      <c r="E254" s="2"/>
      <c r="F254" s="68"/>
      <c r="R254" s="48"/>
      <c r="S254" s="38"/>
      <c r="T254" s="48"/>
      <c r="U254" s="46"/>
    </row>
    <row r="255" spans="3:21" x14ac:dyDescent="0.25">
      <c r="C255" s="7"/>
      <c r="D255" s="7"/>
      <c r="E255" s="2"/>
      <c r="F255" s="68"/>
      <c r="R255" s="48"/>
      <c r="S255" s="38"/>
      <c r="T255" s="48"/>
      <c r="U255" s="46"/>
    </row>
    <row r="256" spans="3:21" x14ac:dyDescent="0.25">
      <c r="C256" s="7"/>
      <c r="D256" s="7"/>
      <c r="E256" s="2"/>
      <c r="F256" s="68"/>
      <c r="R256" s="48"/>
      <c r="S256" s="38"/>
      <c r="T256" s="48"/>
      <c r="U256" s="46"/>
    </row>
    <row r="257" spans="3:21" x14ac:dyDescent="0.25">
      <c r="C257" s="7"/>
      <c r="D257" s="7"/>
      <c r="E257" s="2"/>
      <c r="F257" s="68"/>
      <c r="R257" s="48"/>
      <c r="S257" s="38"/>
      <c r="T257" s="48"/>
      <c r="U257" s="46"/>
    </row>
    <row r="258" spans="3:21" x14ac:dyDescent="0.25">
      <c r="C258" s="7"/>
      <c r="D258" s="7"/>
      <c r="E258" s="2"/>
      <c r="F258" s="68"/>
      <c r="R258" s="48"/>
      <c r="S258" s="38"/>
      <c r="T258" s="48"/>
      <c r="U258" s="46"/>
    </row>
    <row r="259" spans="3:21" x14ac:dyDescent="0.25">
      <c r="C259" s="7"/>
      <c r="D259" s="7"/>
      <c r="E259" s="2"/>
      <c r="F259" s="68"/>
      <c r="R259" s="48"/>
      <c r="S259" s="38"/>
      <c r="T259" s="48"/>
      <c r="U259" s="46"/>
    </row>
    <row r="260" spans="3:21" x14ac:dyDescent="0.25">
      <c r="C260" s="7"/>
      <c r="D260" s="7"/>
      <c r="E260" s="2"/>
      <c r="F260" s="68"/>
      <c r="R260" s="48"/>
      <c r="S260" s="38"/>
      <c r="T260" s="48"/>
      <c r="U260" s="46"/>
    </row>
    <row r="261" spans="3:21" x14ac:dyDescent="0.25">
      <c r="C261" s="7"/>
      <c r="D261" s="7"/>
      <c r="E261" s="2"/>
      <c r="F261" s="68"/>
      <c r="R261" s="48"/>
      <c r="S261" s="38"/>
      <c r="T261" s="48"/>
      <c r="U261" s="46"/>
    </row>
    <row r="262" spans="3:21" x14ac:dyDescent="0.25">
      <c r="C262" s="7"/>
      <c r="D262" s="7"/>
      <c r="E262" s="2"/>
      <c r="F262" s="68"/>
      <c r="R262" s="48"/>
      <c r="S262" s="38"/>
      <c r="T262" s="48"/>
      <c r="U262" s="46"/>
    </row>
    <row r="263" spans="3:21" x14ac:dyDescent="0.25">
      <c r="C263" s="7"/>
      <c r="D263" s="7"/>
      <c r="E263" s="2"/>
      <c r="F263" s="68"/>
      <c r="R263" s="48"/>
      <c r="S263" s="38"/>
      <c r="T263" s="48"/>
      <c r="U263" s="46"/>
    </row>
    <row r="264" spans="3:21" x14ac:dyDescent="0.25">
      <c r="C264" s="7"/>
      <c r="D264" s="7"/>
      <c r="E264" s="2"/>
      <c r="F264" s="68"/>
      <c r="R264" s="48"/>
      <c r="S264" s="38"/>
      <c r="T264" s="48"/>
      <c r="U264" s="46"/>
    </row>
    <row r="265" spans="3:21" x14ac:dyDescent="0.25">
      <c r="C265" s="7"/>
      <c r="D265" s="7"/>
      <c r="E265" s="2"/>
      <c r="F265" s="68"/>
      <c r="R265" s="48"/>
      <c r="S265" s="38"/>
      <c r="T265" s="48"/>
      <c r="U265" s="46"/>
    </row>
    <row r="266" spans="3:21" x14ac:dyDescent="0.25">
      <c r="C266" s="7"/>
      <c r="D266" s="7"/>
      <c r="E266" s="2"/>
      <c r="F266" s="68"/>
      <c r="R266" s="48"/>
      <c r="S266" s="38"/>
      <c r="T266" s="48"/>
      <c r="U266" s="46"/>
    </row>
    <row r="267" spans="3:21" x14ac:dyDescent="0.25">
      <c r="C267" s="7"/>
      <c r="D267" s="7"/>
      <c r="E267" s="2"/>
      <c r="F267" s="68"/>
      <c r="R267" s="48"/>
      <c r="S267" s="38"/>
      <c r="T267" s="48"/>
      <c r="U267" s="46"/>
    </row>
    <row r="268" spans="3:21" x14ac:dyDescent="0.25">
      <c r="C268" s="7"/>
      <c r="D268" s="7"/>
      <c r="E268" s="2"/>
      <c r="F268" s="68"/>
      <c r="R268" s="48"/>
      <c r="S268" s="38"/>
      <c r="T268" s="48"/>
      <c r="U268" s="46"/>
    </row>
    <row r="269" spans="3:21" x14ac:dyDescent="0.25">
      <c r="C269" s="7"/>
      <c r="D269" s="7"/>
      <c r="E269" s="2"/>
      <c r="F269" s="68"/>
      <c r="R269" s="48"/>
      <c r="S269" s="38"/>
      <c r="T269" s="48"/>
      <c r="U269" s="46"/>
    </row>
    <row r="270" spans="3:21" x14ac:dyDescent="0.25">
      <c r="C270" s="7"/>
      <c r="D270" s="7"/>
      <c r="E270" s="2"/>
      <c r="F270" s="68"/>
      <c r="R270" s="85"/>
      <c r="S270" s="86"/>
      <c r="T270" s="85"/>
      <c r="U270" s="87"/>
    </row>
    <row r="271" spans="3:21" x14ac:dyDescent="0.25">
      <c r="C271" s="7"/>
      <c r="D271" s="7"/>
      <c r="E271" s="2"/>
      <c r="F271" s="68"/>
    </row>
    <row r="272" spans="3:21" x14ac:dyDescent="0.25">
      <c r="C272" s="7"/>
      <c r="D272" s="7"/>
      <c r="E272" s="2"/>
      <c r="F272" s="68"/>
    </row>
    <row r="273" spans="3:6" x14ac:dyDescent="0.25">
      <c r="C273" s="7"/>
      <c r="D273" s="7"/>
      <c r="E273" s="2"/>
      <c r="F273" s="68"/>
    </row>
    <row r="274" spans="3:6" x14ac:dyDescent="0.25">
      <c r="C274" s="7"/>
      <c r="D274" s="7"/>
      <c r="E274" s="2"/>
      <c r="F274" s="68"/>
    </row>
    <row r="275" spans="3:6" x14ac:dyDescent="0.25">
      <c r="C275" s="7"/>
      <c r="D275" s="7"/>
      <c r="E275" s="2"/>
      <c r="F275" s="68"/>
    </row>
    <row r="276" spans="3:6" x14ac:dyDescent="0.25">
      <c r="C276" s="7"/>
      <c r="D276" s="7"/>
      <c r="E276" s="2"/>
      <c r="F276" s="68"/>
    </row>
    <row r="277" spans="3:6" x14ac:dyDescent="0.25">
      <c r="C277" s="7"/>
      <c r="D277" s="7"/>
      <c r="E277" s="2"/>
      <c r="F277" s="68"/>
    </row>
    <row r="278" spans="3:6" x14ac:dyDescent="0.25">
      <c r="C278" s="7"/>
      <c r="D278" s="7"/>
      <c r="E278" s="2"/>
      <c r="F278" s="68"/>
    </row>
    <row r="279" spans="3:6" x14ac:dyDescent="0.25">
      <c r="C279" s="7"/>
      <c r="D279" s="7"/>
      <c r="E279" s="2"/>
      <c r="F279" s="68"/>
    </row>
    <row r="280" spans="3:6" x14ac:dyDescent="0.25">
      <c r="C280" s="7"/>
      <c r="D280" s="7"/>
      <c r="E280" s="2"/>
      <c r="F280" s="68"/>
    </row>
    <row r="281" spans="3:6" x14ac:dyDescent="0.25">
      <c r="C281" s="7"/>
      <c r="D281" s="7"/>
      <c r="E281" s="2"/>
      <c r="F281" s="68"/>
    </row>
    <row r="282" spans="3:6" x14ac:dyDescent="0.25">
      <c r="C282" s="7"/>
      <c r="D282" s="7"/>
      <c r="E282" s="2"/>
      <c r="F282" s="68"/>
    </row>
    <row r="283" spans="3:6" x14ac:dyDescent="0.25">
      <c r="C283" s="7"/>
      <c r="D283" s="7"/>
      <c r="E283" s="2"/>
      <c r="F283" s="68"/>
    </row>
    <row r="284" spans="3:6" x14ac:dyDescent="0.25">
      <c r="C284" s="7"/>
      <c r="D284" s="7"/>
      <c r="E284" s="2"/>
      <c r="F284" s="68"/>
    </row>
    <row r="285" spans="3:6" x14ac:dyDescent="0.25">
      <c r="C285" s="7"/>
      <c r="D285" s="7"/>
      <c r="E285" s="2"/>
      <c r="F285" s="68"/>
    </row>
    <row r="286" spans="3:6" x14ac:dyDescent="0.25">
      <c r="C286" s="7"/>
      <c r="D286" s="7"/>
      <c r="E286" s="2"/>
      <c r="F286" s="68"/>
    </row>
    <row r="287" spans="3:6" x14ac:dyDescent="0.25">
      <c r="C287" s="7"/>
      <c r="D287" s="7"/>
      <c r="E287" s="2"/>
      <c r="F287" s="68"/>
    </row>
    <row r="288" spans="3:6" x14ac:dyDescent="0.25">
      <c r="C288" s="7"/>
      <c r="D288" s="7"/>
      <c r="E288" s="2"/>
      <c r="F288" s="68"/>
    </row>
    <row r="289" spans="3:6" x14ac:dyDescent="0.25">
      <c r="C289" s="7"/>
      <c r="D289" s="7"/>
      <c r="E289" s="2"/>
      <c r="F289" s="68"/>
    </row>
    <row r="290" spans="3:6" x14ac:dyDescent="0.25">
      <c r="C290" s="7"/>
      <c r="D290" s="7"/>
      <c r="E290" s="2"/>
      <c r="F290" s="68"/>
    </row>
    <row r="291" spans="3:6" x14ac:dyDescent="0.25">
      <c r="C291" s="7"/>
      <c r="D291" s="7"/>
      <c r="E291" s="2"/>
      <c r="F291" s="68"/>
    </row>
    <row r="292" spans="3:6" x14ac:dyDescent="0.25">
      <c r="C292" s="7"/>
      <c r="D292" s="7"/>
      <c r="E292" s="2"/>
      <c r="F292" s="68"/>
    </row>
    <row r="293" spans="3:6" x14ac:dyDescent="0.25">
      <c r="C293" s="7"/>
      <c r="D293" s="7"/>
      <c r="E293" s="2"/>
      <c r="F293" s="68"/>
    </row>
    <row r="294" spans="3:6" x14ac:dyDescent="0.25">
      <c r="C294" s="7"/>
      <c r="D294" s="7"/>
      <c r="E294" s="2"/>
      <c r="F294" s="68"/>
    </row>
    <row r="295" spans="3:6" x14ac:dyDescent="0.25">
      <c r="C295" s="7"/>
      <c r="D295" s="7"/>
      <c r="E295" s="2"/>
      <c r="F295" s="68"/>
    </row>
    <row r="296" spans="3:6" x14ac:dyDescent="0.25">
      <c r="C296" s="7"/>
      <c r="D296" s="7"/>
      <c r="E296" s="2"/>
      <c r="F296" s="68"/>
    </row>
    <row r="297" spans="3:6" x14ac:dyDescent="0.25">
      <c r="C297" s="7"/>
      <c r="D297" s="7"/>
      <c r="E297" s="2"/>
      <c r="F297" s="68"/>
    </row>
    <row r="298" spans="3:6" x14ac:dyDescent="0.25">
      <c r="C298" s="7"/>
      <c r="D298" s="7"/>
      <c r="E298" s="2"/>
      <c r="F298" s="68"/>
    </row>
    <row r="299" spans="3:6" x14ac:dyDescent="0.25">
      <c r="C299" s="7"/>
      <c r="D299" s="7"/>
      <c r="E299" s="2"/>
      <c r="F299" s="68"/>
    </row>
    <row r="300" spans="3:6" x14ac:dyDescent="0.25">
      <c r="C300" s="7"/>
      <c r="D300" s="7"/>
      <c r="E300" s="2"/>
      <c r="F300" s="68"/>
    </row>
    <row r="301" spans="3:6" x14ac:dyDescent="0.25">
      <c r="C301" s="7"/>
      <c r="D301" s="7"/>
      <c r="E301" s="2"/>
      <c r="F301" s="68"/>
    </row>
    <row r="302" spans="3:6" x14ac:dyDescent="0.25">
      <c r="C302" s="7"/>
      <c r="D302" s="7"/>
      <c r="E302" s="2"/>
      <c r="F302" s="68"/>
    </row>
    <row r="303" spans="3:6" x14ac:dyDescent="0.25">
      <c r="C303" s="7"/>
      <c r="D303" s="7"/>
      <c r="E303" s="2"/>
      <c r="F303" s="68"/>
    </row>
    <row r="304" spans="3:6" x14ac:dyDescent="0.25">
      <c r="C304" s="7"/>
      <c r="D304" s="7"/>
      <c r="E304" s="2"/>
      <c r="F304" s="68"/>
    </row>
    <row r="305" spans="3:6" x14ac:dyDescent="0.25">
      <c r="C305" s="7"/>
      <c r="D305" s="7"/>
      <c r="E305" s="2"/>
      <c r="F305" s="68"/>
    </row>
    <row r="306" spans="3:6" x14ac:dyDescent="0.25">
      <c r="C306" s="7"/>
      <c r="D306" s="7"/>
      <c r="E306" s="2"/>
      <c r="F306" s="68"/>
    </row>
    <row r="307" spans="3:6" x14ac:dyDescent="0.25">
      <c r="C307" s="7"/>
      <c r="D307" s="7"/>
      <c r="E307" s="2"/>
      <c r="F307" s="68"/>
    </row>
    <row r="308" spans="3:6" x14ac:dyDescent="0.25">
      <c r="C308" s="7"/>
      <c r="D308" s="7"/>
      <c r="E308" s="2"/>
      <c r="F308" s="68"/>
    </row>
    <row r="309" spans="3:6" x14ac:dyDescent="0.25">
      <c r="C309" s="7"/>
      <c r="D309" s="7"/>
      <c r="E309" s="2"/>
      <c r="F309" s="68"/>
    </row>
    <row r="310" spans="3:6" x14ac:dyDescent="0.25">
      <c r="C310" s="7"/>
      <c r="D310" s="7"/>
      <c r="E310" s="2"/>
      <c r="F310" s="68"/>
    </row>
    <row r="311" spans="3:6" x14ac:dyDescent="0.25">
      <c r="C311" s="7"/>
      <c r="D311" s="7"/>
      <c r="E311" s="2"/>
      <c r="F311" s="68"/>
    </row>
    <row r="312" spans="3:6" x14ac:dyDescent="0.25">
      <c r="C312" s="7"/>
      <c r="D312" s="7"/>
      <c r="E312" s="2"/>
      <c r="F312" s="68"/>
    </row>
    <row r="313" spans="3:6" x14ac:dyDescent="0.25">
      <c r="C313" s="7"/>
      <c r="D313" s="7"/>
      <c r="E313" s="2"/>
      <c r="F313" s="68"/>
    </row>
    <row r="314" spans="3:6" x14ac:dyDescent="0.25">
      <c r="C314" s="7"/>
      <c r="D314" s="7"/>
      <c r="E314" s="2"/>
      <c r="F314" s="68"/>
    </row>
    <row r="315" spans="3:6" x14ac:dyDescent="0.25">
      <c r="C315" s="7"/>
      <c r="D315" s="7"/>
      <c r="E315" s="2"/>
      <c r="F315" s="68"/>
    </row>
    <row r="316" spans="3:6" x14ac:dyDescent="0.25">
      <c r="C316" s="7"/>
      <c r="D316" s="7"/>
      <c r="E316" s="2"/>
      <c r="F316" s="68"/>
    </row>
    <row r="317" spans="3:6" x14ac:dyDescent="0.25">
      <c r="C317" s="7"/>
      <c r="D317" s="7"/>
      <c r="E317" s="2"/>
      <c r="F317" s="68"/>
    </row>
    <row r="318" spans="3:6" x14ac:dyDescent="0.25">
      <c r="C318" s="7"/>
      <c r="D318" s="7"/>
      <c r="E318" s="2"/>
      <c r="F318" s="68"/>
    </row>
    <row r="319" spans="3:6" x14ac:dyDescent="0.25">
      <c r="C319" s="7"/>
      <c r="D319" s="7"/>
      <c r="E319" s="2"/>
      <c r="F319" s="68"/>
    </row>
    <row r="320" spans="3:6" x14ac:dyDescent="0.25">
      <c r="C320" s="7"/>
      <c r="D320" s="7"/>
      <c r="E320" s="2"/>
      <c r="F320" s="68"/>
    </row>
    <row r="321" spans="3:6" x14ac:dyDescent="0.25">
      <c r="C321" s="7"/>
      <c r="D321" s="7"/>
      <c r="E321" s="2"/>
      <c r="F321" s="68"/>
    </row>
    <row r="322" spans="3:6" x14ac:dyDescent="0.25">
      <c r="C322" s="7"/>
      <c r="D322" s="7"/>
      <c r="E322" s="2"/>
      <c r="F322" s="68"/>
    </row>
    <row r="323" spans="3:6" x14ac:dyDescent="0.25">
      <c r="C323" s="7"/>
      <c r="D323" s="7"/>
      <c r="E323" s="2"/>
      <c r="F323" s="68"/>
    </row>
    <row r="324" spans="3:6" x14ac:dyDescent="0.25">
      <c r="C324" s="7"/>
      <c r="D324" s="7"/>
      <c r="E324" s="2"/>
      <c r="F324" s="68"/>
    </row>
    <row r="325" spans="3:6" x14ac:dyDescent="0.25">
      <c r="C325" s="7"/>
      <c r="D325" s="7"/>
      <c r="E325" s="2"/>
      <c r="F325" s="68"/>
    </row>
    <row r="326" spans="3:6" x14ac:dyDescent="0.25">
      <c r="C326" s="7"/>
      <c r="D326" s="7"/>
      <c r="E326" s="2"/>
      <c r="F326" s="68"/>
    </row>
    <row r="327" spans="3:6" x14ac:dyDescent="0.25">
      <c r="C327" s="7"/>
      <c r="D327" s="7"/>
      <c r="E327" s="2"/>
      <c r="F327" s="68"/>
    </row>
    <row r="328" spans="3:6" x14ac:dyDescent="0.25">
      <c r="C328" s="7"/>
      <c r="D328" s="7"/>
      <c r="E328" s="2"/>
      <c r="F328" s="68"/>
    </row>
    <row r="329" spans="3:6" x14ac:dyDescent="0.25">
      <c r="C329" s="7"/>
      <c r="D329" s="7"/>
      <c r="E329" s="2"/>
      <c r="F329" s="68"/>
    </row>
    <row r="330" spans="3:6" x14ac:dyDescent="0.25">
      <c r="C330" s="7"/>
      <c r="D330" s="7"/>
      <c r="E330" s="2"/>
      <c r="F330" s="68"/>
    </row>
    <row r="331" spans="3:6" x14ac:dyDescent="0.25">
      <c r="C331" s="7"/>
      <c r="D331" s="7"/>
      <c r="E331" s="2"/>
      <c r="F331" s="68"/>
    </row>
    <row r="332" spans="3:6" x14ac:dyDescent="0.25">
      <c r="C332" s="7"/>
      <c r="D332" s="7"/>
      <c r="E332" s="2"/>
      <c r="F332" s="68"/>
    </row>
    <row r="333" spans="3:6" x14ac:dyDescent="0.25">
      <c r="C333" s="7"/>
      <c r="D333" s="7"/>
      <c r="E333" s="2"/>
      <c r="F333" s="68"/>
    </row>
    <row r="334" spans="3:6" x14ac:dyDescent="0.25">
      <c r="C334" s="7"/>
      <c r="D334" s="7"/>
      <c r="E334" s="2"/>
      <c r="F334" s="68"/>
    </row>
    <row r="335" spans="3:6" x14ac:dyDescent="0.25">
      <c r="C335" s="7"/>
      <c r="D335" s="7"/>
      <c r="E335" s="2"/>
      <c r="F335" s="68"/>
    </row>
    <row r="336" spans="3:6" x14ac:dyDescent="0.25">
      <c r="C336" s="7"/>
      <c r="D336" s="7"/>
      <c r="E336" s="2"/>
      <c r="F336" s="68"/>
    </row>
    <row r="337" spans="3:6" x14ac:dyDescent="0.25">
      <c r="C337" s="7"/>
      <c r="D337" s="7"/>
      <c r="E337" s="2"/>
      <c r="F337" s="68"/>
    </row>
    <row r="338" spans="3:6" x14ac:dyDescent="0.25">
      <c r="C338" s="7"/>
      <c r="D338" s="7"/>
      <c r="E338" s="2"/>
      <c r="F338" s="68"/>
    </row>
    <row r="339" spans="3:6" x14ac:dyDescent="0.25">
      <c r="C339" s="7"/>
      <c r="D339" s="7"/>
      <c r="E339" s="2"/>
      <c r="F339" s="68"/>
    </row>
    <row r="340" spans="3:6" x14ac:dyDescent="0.25">
      <c r="C340" s="7"/>
      <c r="D340" s="7"/>
      <c r="E340" s="2"/>
      <c r="F340" s="68"/>
    </row>
    <row r="341" spans="3:6" x14ac:dyDescent="0.25">
      <c r="C341" s="7"/>
      <c r="D341" s="7"/>
      <c r="E341" s="2"/>
      <c r="F341" s="68"/>
    </row>
    <row r="342" spans="3:6" x14ac:dyDescent="0.25">
      <c r="C342" s="7"/>
      <c r="D342" s="7"/>
      <c r="E342" s="2"/>
      <c r="F342" s="68"/>
    </row>
    <row r="343" spans="3:6" x14ac:dyDescent="0.25">
      <c r="C343" s="7"/>
      <c r="D343" s="7"/>
      <c r="E343" s="2"/>
      <c r="F343" s="68"/>
    </row>
    <row r="344" spans="3:6" x14ac:dyDescent="0.25">
      <c r="C344" s="7"/>
      <c r="D344" s="7"/>
      <c r="E344" s="2"/>
      <c r="F344" s="68"/>
    </row>
    <row r="345" spans="3:6" x14ac:dyDescent="0.25">
      <c r="C345" s="7"/>
      <c r="D345" s="7"/>
      <c r="E345" s="2"/>
      <c r="F345" s="68"/>
    </row>
    <row r="346" spans="3:6" x14ac:dyDescent="0.25">
      <c r="C346" s="7"/>
      <c r="D346" s="7"/>
      <c r="E346" s="2"/>
      <c r="F346" s="68"/>
    </row>
    <row r="347" spans="3:6" x14ac:dyDescent="0.25">
      <c r="C347" s="7"/>
      <c r="D347" s="7"/>
      <c r="E347" s="2"/>
      <c r="F347" s="68"/>
    </row>
    <row r="348" spans="3:6" x14ac:dyDescent="0.25">
      <c r="C348" s="7"/>
      <c r="D348" s="7"/>
      <c r="E348" s="2"/>
      <c r="F348" s="68"/>
    </row>
    <row r="349" spans="3:6" x14ac:dyDescent="0.25">
      <c r="C349" s="7"/>
      <c r="D349" s="7"/>
      <c r="E349" s="2"/>
      <c r="F349" s="68"/>
    </row>
    <row r="350" spans="3:6" x14ac:dyDescent="0.25">
      <c r="C350" s="7"/>
      <c r="D350" s="7"/>
      <c r="E350" s="2"/>
      <c r="F350" s="68"/>
    </row>
    <row r="351" spans="3:6" x14ac:dyDescent="0.25">
      <c r="C351" s="7"/>
      <c r="D351" s="7"/>
      <c r="E351" s="2"/>
      <c r="F351" s="68"/>
    </row>
    <row r="352" spans="3:6" x14ac:dyDescent="0.25">
      <c r="C352" s="7"/>
      <c r="D352" s="7"/>
      <c r="E352" s="2"/>
      <c r="F352" s="68"/>
    </row>
    <row r="353" spans="3:6" x14ac:dyDescent="0.25">
      <c r="C353" s="7"/>
      <c r="D353" s="7"/>
      <c r="E353" s="2"/>
      <c r="F353" s="68"/>
    </row>
    <row r="354" spans="3:6" x14ac:dyDescent="0.25">
      <c r="C354" s="7"/>
      <c r="D354" s="7"/>
      <c r="E354" s="2"/>
      <c r="F354" s="68"/>
    </row>
    <row r="355" spans="3:6" x14ac:dyDescent="0.25">
      <c r="C355" s="7"/>
      <c r="D355" s="7"/>
      <c r="E355" s="2"/>
      <c r="F355" s="68"/>
    </row>
    <row r="356" spans="3:6" x14ac:dyDescent="0.25">
      <c r="C356" s="7"/>
      <c r="D356" s="7"/>
      <c r="E356" s="2"/>
      <c r="F356" s="68"/>
    </row>
    <row r="357" spans="3:6" x14ac:dyDescent="0.25">
      <c r="C357" s="7"/>
      <c r="D357" s="7"/>
      <c r="E357" s="2"/>
      <c r="F357" s="68"/>
    </row>
    <row r="358" spans="3:6" x14ac:dyDescent="0.25">
      <c r="C358" s="7"/>
      <c r="D358" s="7"/>
      <c r="E358" s="2"/>
      <c r="F358" s="68"/>
    </row>
    <row r="359" spans="3:6" x14ac:dyDescent="0.25">
      <c r="C359" s="7"/>
      <c r="D359" s="7"/>
      <c r="E359" s="2"/>
      <c r="F359" s="68"/>
    </row>
    <row r="360" spans="3:6" x14ac:dyDescent="0.25">
      <c r="C360" s="7"/>
      <c r="D360" s="7"/>
      <c r="E360" s="2"/>
      <c r="F360" s="68"/>
    </row>
    <row r="361" spans="3:6" x14ac:dyDescent="0.25">
      <c r="C361" s="7"/>
      <c r="D361" s="7"/>
      <c r="E361" s="2"/>
      <c r="F361" s="68"/>
    </row>
    <row r="362" spans="3:6" x14ac:dyDescent="0.25">
      <c r="C362" s="7"/>
      <c r="D362" s="7"/>
      <c r="E362" s="2"/>
      <c r="F362" s="68"/>
    </row>
    <row r="363" spans="3:6" x14ac:dyDescent="0.25">
      <c r="C363" s="7"/>
      <c r="D363" s="7"/>
      <c r="E363" s="2"/>
      <c r="F363" s="68"/>
    </row>
    <row r="364" spans="3:6" x14ac:dyDescent="0.25">
      <c r="C364" s="7"/>
      <c r="D364" s="7"/>
      <c r="E364" s="2"/>
      <c r="F364" s="68"/>
    </row>
    <row r="365" spans="3:6" x14ac:dyDescent="0.25">
      <c r="C365" s="7"/>
      <c r="D365" s="7"/>
      <c r="E365" s="2"/>
      <c r="F365" s="68"/>
    </row>
    <row r="366" spans="3:6" x14ac:dyDescent="0.25">
      <c r="C366" s="7"/>
      <c r="D366" s="7"/>
      <c r="E366" s="2"/>
      <c r="F366" s="68"/>
    </row>
    <row r="367" spans="3:6" x14ac:dyDescent="0.25">
      <c r="C367" s="7"/>
      <c r="D367" s="7"/>
      <c r="E367" s="2"/>
      <c r="F367" s="68"/>
    </row>
    <row r="368" spans="3:6" x14ac:dyDescent="0.25">
      <c r="C368" s="7"/>
      <c r="D368" s="7"/>
      <c r="E368" s="2"/>
      <c r="F368" s="68"/>
    </row>
    <row r="369" spans="3:6" x14ac:dyDescent="0.25">
      <c r="C369" s="7"/>
      <c r="D369" s="7"/>
      <c r="E369" s="2"/>
      <c r="F369" s="68"/>
    </row>
    <row r="370" spans="3:6" x14ac:dyDescent="0.25">
      <c r="C370" s="7"/>
      <c r="D370" s="7"/>
      <c r="E370" s="2"/>
      <c r="F370" s="68"/>
    </row>
    <row r="371" spans="3:6" x14ac:dyDescent="0.25">
      <c r="C371" s="7"/>
      <c r="D371" s="7"/>
      <c r="E371" s="2"/>
      <c r="F371" s="68"/>
    </row>
    <row r="372" spans="3:6" x14ac:dyDescent="0.25">
      <c r="C372" s="7"/>
      <c r="D372" s="7"/>
      <c r="E372" s="2"/>
      <c r="F372" s="68"/>
    </row>
    <row r="373" spans="3:6" x14ac:dyDescent="0.25">
      <c r="C373" s="7"/>
      <c r="D373" s="7"/>
      <c r="E373" s="2"/>
      <c r="F373" s="68"/>
    </row>
    <row r="374" spans="3:6" x14ac:dyDescent="0.25">
      <c r="C374" s="7"/>
      <c r="D374" s="7"/>
      <c r="E374" s="2"/>
      <c r="F374" s="68"/>
    </row>
    <row r="375" spans="3:6" x14ac:dyDescent="0.25">
      <c r="C375" s="7"/>
      <c r="D375" s="7"/>
      <c r="E375" s="2"/>
      <c r="F375" s="68"/>
    </row>
    <row r="376" spans="3:6" x14ac:dyDescent="0.25">
      <c r="C376" s="7"/>
      <c r="D376" s="7"/>
      <c r="E376" s="2"/>
      <c r="F376" s="68"/>
    </row>
    <row r="377" spans="3:6" x14ac:dyDescent="0.25">
      <c r="C377" s="7"/>
      <c r="D377" s="7"/>
      <c r="E377" s="2"/>
      <c r="F377" s="68"/>
    </row>
    <row r="378" spans="3:6" x14ac:dyDescent="0.25">
      <c r="C378" s="7"/>
      <c r="D378" s="7"/>
      <c r="E378" s="2"/>
      <c r="F378" s="68"/>
    </row>
    <row r="379" spans="3:6" x14ac:dyDescent="0.25">
      <c r="C379" s="7"/>
      <c r="D379" s="7"/>
      <c r="E379" s="2"/>
      <c r="F379" s="68"/>
    </row>
    <row r="380" spans="3:6" x14ac:dyDescent="0.25">
      <c r="C380" s="7"/>
      <c r="D380" s="7"/>
      <c r="E380" s="2"/>
      <c r="F380" s="68"/>
    </row>
    <row r="381" spans="3:6" x14ac:dyDescent="0.25">
      <c r="C381" s="7"/>
      <c r="D381" s="7"/>
      <c r="E381" s="2"/>
      <c r="F381" s="68"/>
    </row>
    <row r="382" spans="3:6" x14ac:dyDescent="0.25">
      <c r="C382" s="7"/>
      <c r="D382" s="7"/>
      <c r="E382" s="2"/>
      <c r="F382" s="68"/>
    </row>
    <row r="383" spans="3:6" x14ac:dyDescent="0.25">
      <c r="C383" s="7"/>
      <c r="D383" s="7"/>
      <c r="E383" s="2"/>
      <c r="F383" s="68"/>
    </row>
    <row r="384" spans="3:6" x14ac:dyDescent="0.25">
      <c r="C384" s="7"/>
      <c r="D384" s="7"/>
      <c r="E384" s="2"/>
      <c r="F384" s="68"/>
    </row>
    <row r="385" spans="3:6" x14ac:dyDescent="0.25">
      <c r="C385" s="7"/>
      <c r="D385" s="7"/>
      <c r="E385" s="2"/>
      <c r="F385" s="68"/>
    </row>
    <row r="386" spans="3:6" x14ac:dyDescent="0.25">
      <c r="C386" s="7"/>
      <c r="D386" s="7"/>
      <c r="E386" s="2"/>
      <c r="F386" s="68"/>
    </row>
    <row r="387" spans="3:6" x14ac:dyDescent="0.25">
      <c r="C387" s="7"/>
      <c r="D387" s="7"/>
      <c r="E387" s="2"/>
      <c r="F387" s="68"/>
    </row>
    <row r="388" spans="3:6" x14ac:dyDescent="0.25">
      <c r="C388" s="7"/>
      <c r="D388" s="7"/>
      <c r="E388" s="2"/>
      <c r="F388" s="68"/>
    </row>
    <row r="389" spans="3:6" x14ac:dyDescent="0.25">
      <c r="C389" s="7"/>
      <c r="D389" s="7"/>
      <c r="E389" s="2"/>
      <c r="F389" s="68"/>
    </row>
    <row r="390" spans="3:6" x14ac:dyDescent="0.25">
      <c r="C390" s="7"/>
      <c r="D390" s="7"/>
      <c r="E390" s="2"/>
      <c r="F390" s="68"/>
    </row>
    <row r="391" spans="3:6" x14ac:dyDescent="0.25">
      <c r="C391" s="7"/>
      <c r="D391" s="7"/>
      <c r="E391" s="2"/>
      <c r="F391" s="68"/>
    </row>
    <row r="392" spans="3:6" x14ac:dyDescent="0.25">
      <c r="C392" s="7"/>
      <c r="D392" s="7"/>
      <c r="E392" s="2"/>
      <c r="F392" s="68"/>
    </row>
    <row r="393" spans="3:6" x14ac:dyDescent="0.25">
      <c r="C393" s="7"/>
      <c r="D393" s="7"/>
      <c r="E393" s="2"/>
      <c r="F393" s="68"/>
    </row>
    <row r="394" spans="3:6" x14ac:dyDescent="0.25">
      <c r="C394" s="7"/>
      <c r="D394" s="7"/>
      <c r="E394" s="2"/>
      <c r="F394" s="68"/>
    </row>
    <row r="395" spans="3:6" x14ac:dyDescent="0.25">
      <c r="C395" s="7"/>
      <c r="D395" s="7"/>
      <c r="E395" s="2"/>
      <c r="F395" s="68"/>
    </row>
    <row r="396" spans="3:6" x14ac:dyDescent="0.25">
      <c r="C396" s="7"/>
      <c r="D396" s="7"/>
      <c r="E396" s="2"/>
      <c r="F396" s="68"/>
    </row>
    <row r="397" spans="3:6" x14ac:dyDescent="0.25">
      <c r="C397" s="7"/>
      <c r="D397" s="7"/>
      <c r="E397" s="2"/>
      <c r="F397" s="68"/>
    </row>
    <row r="398" spans="3:6" x14ac:dyDescent="0.25">
      <c r="C398" s="7"/>
      <c r="D398" s="7"/>
      <c r="E398" s="2"/>
      <c r="F398" s="68"/>
    </row>
    <row r="399" spans="3:6" x14ac:dyDescent="0.25">
      <c r="C399" s="7"/>
      <c r="D399" s="7"/>
      <c r="E399" s="2"/>
      <c r="F399" s="68"/>
    </row>
    <row r="400" spans="3:6" x14ac:dyDescent="0.25">
      <c r="C400" s="7"/>
      <c r="D400" s="7"/>
      <c r="E400" s="2"/>
      <c r="F400" s="68"/>
    </row>
    <row r="401" spans="3:6" x14ac:dyDescent="0.25">
      <c r="C401" s="7"/>
      <c r="D401" s="7"/>
      <c r="E401" s="2"/>
      <c r="F401" s="68"/>
    </row>
    <row r="402" spans="3:6" x14ac:dyDescent="0.25">
      <c r="C402" s="7"/>
      <c r="D402" s="7"/>
      <c r="E402" s="2"/>
      <c r="F402" s="68"/>
    </row>
    <row r="403" spans="3:6" x14ac:dyDescent="0.25">
      <c r="C403" s="7"/>
      <c r="D403" s="7"/>
      <c r="E403" s="2"/>
      <c r="F403" s="68"/>
    </row>
    <row r="404" spans="3:6" x14ac:dyDescent="0.25">
      <c r="C404" s="7"/>
      <c r="D404" s="7"/>
      <c r="E404" s="2"/>
      <c r="F404" s="68"/>
    </row>
    <row r="405" spans="3:6" x14ac:dyDescent="0.25">
      <c r="C405" s="7"/>
      <c r="D405" s="7"/>
      <c r="E405" s="2"/>
      <c r="F405" s="68"/>
    </row>
    <row r="406" spans="3:6" x14ac:dyDescent="0.25">
      <c r="C406" s="7"/>
      <c r="D406" s="7"/>
      <c r="E406" s="2"/>
      <c r="F406" s="68"/>
    </row>
    <row r="407" spans="3:6" x14ac:dyDescent="0.25">
      <c r="C407" s="7"/>
      <c r="D407" s="7"/>
      <c r="E407" s="2"/>
      <c r="F407" s="68"/>
    </row>
    <row r="408" spans="3:6" x14ac:dyDescent="0.25">
      <c r="C408" s="7"/>
      <c r="D408" s="7"/>
      <c r="E408" s="2"/>
      <c r="F408" s="68"/>
    </row>
    <row r="409" spans="3:6" x14ac:dyDescent="0.25">
      <c r="C409" s="7"/>
      <c r="D409" s="7"/>
      <c r="E409" s="2"/>
      <c r="F409" s="68"/>
    </row>
    <row r="410" spans="3:6" x14ac:dyDescent="0.25">
      <c r="C410" s="7"/>
      <c r="D410" s="7"/>
      <c r="E410" s="2"/>
      <c r="F410" s="68"/>
    </row>
    <row r="411" spans="3:6" x14ac:dyDescent="0.25">
      <c r="C411" s="7"/>
      <c r="D411" s="7"/>
      <c r="E411" s="2"/>
      <c r="F411" s="68"/>
    </row>
    <row r="412" spans="3:6" x14ac:dyDescent="0.25">
      <c r="C412" s="7"/>
      <c r="D412" s="7"/>
      <c r="E412" s="2"/>
      <c r="F412" s="68"/>
    </row>
    <row r="413" spans="3:6" x14ac:dyDescent="0.25">
      <c r="C413" s="7"/>
      <c r="D413" s="7"/>
      <c r="E413" s="2"/>
      <c r="F413" s="68"/>
    </row>
    <row r="414" spans="3:6" x14ac:dyDescent="0.25">
      <c r="C414" s="7"/>
      <c r="D414" s="7"/>
      <c r="E414" s="2"/>
      <c r="F414" s="68"/>
    </row>
    <row r="415" spans="3:6" x14ac:dyDescent="0.25">
      <c r="C415" s="7"/>
      <c r="D415" s="7"/>
      <c r="E415" s="2"/>
      <c r="F415" s="68"/>
    </row>
    <row r="416" spans="3:6" x14ac:dyDescent="0.25">
      <c r="C416" s="7"/>
      <c r="D416" s="7"/>
      <c r="E416" s="2"/>
      <c r="F416" s="68"/>
    </row>
    <row r="417" spans="3:6" x14ac:dyDescent="0.25">
      <c r="C417" s="7"/>
      <c r="D417" s="7"/>
      <c r="E417" s="2"/>
      <c r="F417" s="68"/>
    </row>
    <row r="418" spans="3:6" x14ac:dyDescent="0.25">
      <c r="C418" s="7"/>
      <c r="D418" s="7"/>
      <c r="E418" s="2"/>
      <c r="F418" s="68"/>
    </row>
    <row r="419" spans="3:6" x14ac:dyDescent="0.25">
      <c r="C419" s="7"/>
      <c r="D419" s="7"/>
      <c r="E419" s="2"/>
      <c r="F419" s="68"/>
    </row>
    <row r="420" spans="3:6" x14ac:dyDescent="0.25">
      <c r="C420" s="7"/>
      <c r="D420" s="7"/>
      <c r="E420" s="2"/>
      <c r="F420" s="68"/>
    </row>
    <row r="421" spans="3:6" x14ac:dyDescent="0.25">
      <c r="C421" s="7"/>
      <c r="D421" s="7"/>
      <c r="E421" s="2"/>
      <c r="F421" s="68"/>
    </row>
    <row r="422" spans="3:6" x14ac:dyDescent="0.25">
      <c r="C422" s="7"/>
      <c r="D422" s="7"/>
      <c r="E422" s="2"/>
      <c r="F422" s="68"/>
    </row>
    <row r="423" spans="3:6" x14ac:dyDescent="0.25">
      <c r="C423" s="7"/>
      <c r="D423" s="7"/>
      <c r="E423" s="2"/>
      <c r="F423" s="68"/>
    </row>
    <row r="424" spans="3:6" x14ac:dyDescent="0.25">
      <c r="C424" s="7"/>
      <c r="D424" s="7"/>
      <c r="E424" s="2"/>
      <c r="F424" s="68"/>
    </row>
    <row r="425" spans="3:6" x14ac:dyDescent="0.25">
      <c r="C425" s="7"/>
      <c r="D425" s="7"/>
      <c r="E425" s="2"/>
      <c r="F425" s="68"/>
    </row>
    <row r="426" spans="3:6" x14ac:dyDescent="0.25">
      <c r="C426" s="7"/>
      <c r="D426" s="7"/>
      <c r="E426" s="2"/>
      <c r="F426" s="68"/>
    </row>
    <row r="427" spans="3:6" x14ac:dyDescent="0.25">
      <c r="C427" s="7"/>
      <c r="D427" s="7"/>
      <c r="E427" s="2"/>
      <c r="F427" s="68"/>
    </row>
    <row r="428" spans="3:6" x14ac:dyDescent="0.25">
      <c r="C428" s="7"/>
      <c r="D428" s="7"/>
      <c r="E428" s="2"/>
      <c r="F428" s="68"/>
    </row>
    <row r="429" spans="3:6" x14ac:dyDescent="0.25">
      <c r="C429" s="7"/>
      <c r="D429" s="7"/>
      <c r="E429" s="2"/>
      <c r="F429" s="68"/>
    </row>
    <row r="430" spans="3:6" x14ac:dyDescent="0.25">
      <c r="C430" s="7"/>
      <c r="D430" s="7"/>
      <c r="E430" s="2"/>
      <c r="F430" s="68"/>
    </row>
    <row r="431" spans="3:6" x14ac:dyDescent="0.25">
      <c r="C431" s="7"/>
      <c r="D431" s="7"/>
      <c r="E431" s="2"/>
      <c r="F431" s="68"/>
    </row>
    <row r="432" spans="3:6" x14ac:dyDescent="0.25">
      <c r="C432" s="7"/>
      <c r="D432" s="7"/>
      <c r="E432" s="2"/>
      <c r="F432" s="68"/>
    </row>
    <row r="433" spans="3:6" x14ac:dyDescent="0.25">
      <c r="C433" s="7"/>
      <c r="D433" s="7"/>
      <c r="E433" s="2"/>
      <c r="F433" s="68"/>
    </row>
    <row r="434" spans="3:6" x14ac:dyDescent="0.25">
      <c r="C434" s="7"/>
      <c r="D434" s="7"/>
      <c r="E434" s="2"/>
      <c r="F434" s="68"/>
    </row>
    <row r="435" spans="3:6" x14ac:dyDescent="0.25">
      <c r="C435" s="7"/>
      <c r="D435" s="7"/>
      <c r="E435" s="2"/>
      <c r="F435" s="68"/>
    </row>
    <row r="436" spans="3:6" x14ac:dyDescent="0.25">
      <c r="C436" s="7"/>
      <c r="D436" s="7"/>
      <c r="E436" s="2"/>
      <c r="F436" s="68"/>
    </row>
    <row r="437" spans="3:6" x14ac:dyDescent="0.25">
      <c r="C437" s="7"/>
      <c r="D437" s="7"/>
      <c r="E437" s="2"/>
      <c r="F437" s="68"/>
    </row>
    <row r="438" spans="3:6" x14ac:dyDescent="0.25">
      <c r="C438" s="7"/>
      <c r="D438" s="7"/>
      <c r="E438" s="2"/>
      <c r="F438" s="68"/>
    </row>
    <row r="439" spans="3:6" x14ac:dyDescent="0.25">
      <c r="C439" s="7"/>
      <c r="D439" s="7"/>
      <c r="E439" s="2"/>
      <c r="F439" s="68"/>
    </row>
    <row r="440" spans="3:6" x14ac:dyDescent="0.25">
      <c r="C440" s="7"/>
      <c r="D440" s="7"/>
      <c r="E440" s="2"/>
      <c r="F440" s="68"/>
    </row>
    <row r="441" spans="3:6" x14ac:dyDescent="0.25">
      <c r="C441" s="7"/>
      <c r="D441" s="7"/>
      <c r="E441" s="2"/>
      <c r="F441" s="68"/>
    </row>
    <row r="442" spans="3:6" x14ac:dyDescent="0.25">
      <c r="C442" s="7"/>
      <c r="D442" s="7"/>
      <c r="E442" s="2"/>
      <c r="F442" s="68"/>
    </row>
    <row r="443" spans="3:6" x14ac:dyDescent="0.25">
      <c r="C443" s="7"/>
      <c r="D443" s="7"/>
      <c r="E443" s="2"/>
      <c r="F443" s="68"/>
    </row>
    <row r="444" spans="3:6" x14ac:dyDescent="0.25">
      <c r="C444" s="7"/>
      <c r="D444" s="7"/>
      <c r="E444" s="2"/>
      <c r="F444" s="68"/>
    </row>
    <row r="445" spans="3:6" x14ac:dyDescent="0.25">
      <c r="C445" s="7"/>
      <c r="D445" s="7"/>
      <c r="E445" s="2"/>
      <c r="F445" s="68"/>
    </row>
    <row r="446" spans="3:6" x14ac:dyDescent="0.25">
      <c r="C446" s="7"/>
      <c r="D446" s="7"/>
      <c r="E446" s="2"/>
      <c r="F446" s="68"/>
    </row>
    <row r="447" spans="3:6" x14ac:dyDescent="0.25">
      <c r="C447" s="7"/>
      <c r="D447" s="7"/>
      <c r="E447" s="2"/>
      <c r="F447" s="68"/>
    </row>
    <row r="448" spans="3:6" x14ac:dyDescent="0.25">
      <c r="C448" s="7"/>
      <c r="D448" s="7"/>
      <c r="E448" s="2"/>
      <c r="F448" s="68"/>
    </row>
    <row r="449" spans="3:6" x14ac:dyDescent="0.25">
      <c r="C449" s="7"/>
      <c r="D449" s="7"/>
      <c r="E449" s="2"/>
      <c r="F449" s="68"/>
    </row>
    <row r="450" spans="3:6" x14ac:dyDescent="0.25">
      <c r="C450" s="7"/>
      <c r="D450" s="7"/>
      <c r="E450" s="2"/>
      <c r="F450" s="68"/>
    </row>
    <row r="451" spans="3:6" x14ac:dyDescent="0.25">
      <c r="C451" s="7"/>
      <c r="D451" s="7"/>
      <c r="E451" s="2"/>
      <c r="F451" s="68"/>
    </row>
    <row r="452" spans="3:6" x14ac:dyDescent="0.25">
      <c r="C452" s="7"/>
      <c r="D452" s="7"/>
      <c r="E452" s="2"/>
      <c r="F452" s="68"/>
    </row>
    <row r="453" spans="3:6" x14ac:dyDescent="0.25">
      <c r="C453" s="7"/>
      <c r="D453" s="7"/>
      <c r="E453" s="2"/>
      <c r="F453" s="68"/>
    </row>
    <row r="454" spans="3:6" x14ac:dyDescent="0.25">
      <c r="C454" s="7"/>
      <c r="D454" s="7"/>
      <c r="E454" s="2"/>
      <c r="F454" s="68"/>
    </row>
    <row r="455" spans="3:6" x14ac:dyDescent="0.25">
      <c r="C455" s="7"/>
      <c r="D455" s="7"/>
      <c r="E455" s="2"/>
      <c r="F455" s="68"/>
    </row>
    <row r="456" spans="3:6" x14ac:dyDescent="0.25">
      <c r="C456" s="7"/>
      <c r="D456" s="7"/>
      <c r="E456" s="2"/>
      <c r="F456" s="68"/>
    </row>
    <row r="457" spans="3:6" x14ac:dyDescent="0.25">
      <c r="C457" s="7"/>
      <c r="D457" s="7"/>
      <c r="E457" s="2"/>
      <c r="F457" s="68"/>
    </row>
    <row r="458" spans="3:6" x14ac:dyDescent="0.25">
      <c r="C458" s="7"/>
      <c r="D458" s="7"/>
      <c r="E458" s="2"/>
      <c r="F458" s="68"/>
    </row>
    <row r="459" spans="3:6" x14ac:dyDescent="0.25">
      <c r="C459" s="7"/>
      <c r="D459" s="7"/>
      <c r="E459" s="2"/>
      <c r="F459" s="68"/>
    </row>
    <row r="460" spans="3:6" x14ac:dyDescent="0.25">
      <c r="C460" s="7"/>
      <c r="D460" s="7"/>
      <c r="E460" s="2"/>
      <c r="F460" s="68"/>
    </row>
    <row r="461" spans="3:6" x14ac:dyDescent="0.25">
      <c r="C461" s="7"/>
      <c r="D461" s="7"/>
      <c r="E461" s="2"/>
      <c r="F461" s="68"/>
    </row>
    <row r="462" spans="3:6" x14ac:dyDescent="0.25">
      <c r="C462" s="7"/>
      <c r="D462" s="7"/>
      <c r="E462" s="2"/>
      <c r="F462" s="68"/>
    </row>
    <row r="463" spans="3:6" x14ac:dyDescent="0.25">
      <c r="C463" s="7"/>
      <c r="D463" s="7"/>
      <c r="E463" s="2"/>
      <c r="F463" s="68"/>
    </row>
    <row r="464" spans="3:6" x14ac:dyDescent="0.25">
      <c r="C464" s="7"/>
      <c r="D464" s="7"/>
      <c r="E464" s="2"/>
      <c r="F464" s="68"/>
    </row>
    <row r="465" spans="3:6" x14ac:dyDescent="0.25">
      <c r="C465" s="7"/>
      <c r="D465" s="7"/>
      <c r="E465" s="2"/>
      <c r="F465" s="68"/>
    </row>
    <row r="466" spans="3:6" x14ac:dyDescent="0.25">
      <c r="C466" s="7"/>
      <c r="D466" s="7"/>
      <c r="E466" s="2"/>
      <c r="F466" s="68"/>
    </row>
    <row r="467" spans="3:6" x14ac:dyDescent="0.25">
      <c r="C467" s="7"/>
      <c r="D467" s="7"/>
      <c r="E467" s="2"/>
      <c r="F467" s="68"/>
    </row>
    <row r="468" spans="3:6" x14ac:dyDescent="0.25">
      <c r="C468" s="7"/>
      <c r="D468" s="7"/>
      <c r="E468" s="2"/>
      <c r="F468" s="68"/>
    </row>
    <row r="469" spans="3:6" x14ac:dyDescent="0.25">
      <c r="C469" s="7"/>
      <c r="D469" s="7"/>
      <c r="E469" s="2"/>
      <c r="F469" s="68"/>
    </row>
    <row r="470" spans="3:6" x14ac:dyDescent="0.25">
      <c r="C470" s="7"/>
      <c r="D470" s="7"/>
      <c r="E470" s="2"/>
      <c r="F470" s="68"/>
    </row>
    <row r="471" spans="3:6" x14ac:dyDescent="0.25">
      <c r="C471" s="7"/>
      <c r="D471" s="7"/>
      <c r="E471" s="2"/>
      <c r="F471" s="68"/>
    </row>
    <row r="472" spans="3:6" x14ac:dyDescent="0.25">
      <c r="C472" s="7"/>
      <c r="D472" s="7"/>
      <c r="E472" s="2"/>
      <c r="F472" s="68"/>
    </row>
    <row r="473" spans="3:6" x14ac:dyDescent="0.25">
      <c r="C473" s="7"/>
      <c r="D473" s="7"/>
      <c r="E473" s="2"/>
      <c r="F473" s="68"/>
    </row>
    <row r="474" spans="3:6" x14ac:dyDescent="0.25">
      <c r="C474" s="7"/>
      <c r="D474" s="7"/>
      <c r="E474" s="2"/>
      <c r="F474" s="68"/>
    </row>
    <row r="475" spans="3:6" x14ac:dyDescent="0.25">
      <c r="C475" s="7"/>
      <c r="D475" s="7"/>
      <c r="E475" s="2"/>
      <c r="F475" s="68"/>
    </row>
    <row r="476" spans="3:6" x14ac:dyDescent="0.25">
      <c r="C476" s="7"/>
      <c r="D476" s="7"/>
      <c r="E476" s="2"/>
      <c r="F476" s="68"/>
    </row>
    <row r="477" spans="3:6" x14ac:dyDescent="0.25">
      <c r="C477" s="7"/>
      <c r="D477" s="7"/>
      <c r="E477" s="2"/>
      <c r="F477" s="68"/>
    </row>
    <row r="478" spans="3:6" x14ac:dyDescent="0.25">
      <c r="C478" s="7"/>
      <c r="D478" s="7"/>
      <c r="E478" s="2"/>
      <c r="F478" s="68"/>
    </row>
    <row r="479" spans="3:6" x14ac:dyDescent="0.25">
      <c r="C479" s="7"/>
      <c r="D479" s="7"/>
      <c r="E479" s="2"/>
      <c r="F479" s="68"/>
    </row>
    <row r="480" spans="3:6" x14ac:dyDescent="0.25">
      <c r="C480" s="7"/>
      <c r="D480" s="7"/>
      <c r="E480" s="2"/>
      <c r="F480" s="68"/>
    </row>
    <row r="481" spans="3:6" x14ac:dyDescent="0.25">
      <c r="C481" s="7"/>
      <c r="D481" s="7"/>
      <c r="E481" s="2"/>
      <c r="F481" s="68"/>
    </row>
    <row r="482" spans="3:6" x14ac:dyDescent="0.25">
      <c r="C482" s="7"/>
      <c r="D482" s="7"/>
      <c r="E482" s="2"/>
      <c r="F482" s="68"/>
    </row>
    <row r="483" spans="3:6" x14ac:dyDescent="0.25">
      <c r="C483" s="7"/>
      <c r="D483" s="7"/>
      <c r="E483" s="2"/>
      <c r="F483" s="68"/>
    </row>
    <row r="484" spans="3:6" x14ac:dyDescent="0.25">
      <c r="C484" s="7"/>
      <c r="D484" s="7"/>
      <c r="E484" s="2"/>
      <c r="F484" s="68"/>
    </row>
    <row r="485" spans="3:6" x14ac:dyDescent="0.25">
      <c r="C485" s="7"/>
      <c r="D485" s="7"/>
      <c r="E485" s="2"/>
      <c r="F485" s="68"/>
    </row>
    <row r="486" spans="3:6" x14ac:dyDescent="0.25">
      <c r="C486" s="7"/>
      <c r="D486" s="7"/>
      <c r="E486" s="2"/>
      <c r="F486" s="68"/>
    </row>
    <row r="487" spans="3:6" x14ac:dyDescent="0.25">
      <c r="C487" s="7"/>
      <c r="D487" s="7"/>
      <c r="E487" s="2"/>
      <c r="F487" s="68"/>
    </row>
    <row r="488" spans="3:6" x14ac:dyDescent="0.25">
      <c r="C488" s="7"/>
      <c r="D488" s="7"/>
      <c r="E488" s="2"/>
      <c r="F488" s="68"/>
    </row>
    <row r="489" spans="3:6" x14ac:dyDescent="0.25">
      <c r="C489" s="7"/>
      <c r="D489" s="7"/>
      <c r="E489" s="2"/>
      <c r="F489" s="68"/>
    </row>
    <row r="490" spans="3:6" x14ac:dyDescent="0.25">
      <c r="C490" s="7"/>
      <c r="D490" s="7"/>
      <c r="E490" s="2"/>
      <c r="F490" s="68"/>
    </row>
    <row r="491" spans="3:6" x14ac:dyDescent="0.25">
      <c r="C491" s="7"/>
      <c r="D491" s="7"/>
      <c r="E491" s="2"/>
      <c r="F491" s="68"/>
    </row>
    <row r="492" spans="3:6" x14ac:dyDescent="0.25">
      <c r="C492" s="7"/>
      <c r="D492" s="7"/>
      <c r="E492" s="2"/>
      <c r="F492" s="68"/>
    </row>
    <row r="493" spans="3:6" x14ac:dyDescent="0.25">
      <c r="C493" s="7"/>
      <c r="D493" s="7"/>
      <c r="E493" s="2"/>
      <c r="F493" s="68"/>
    </row>
    <row r="494" spans="3:6" x14ac:dyDescent="0.25">
      <c r="C494" s="7"/>
      <c r="D494" s="7"/>
      <c r="E494" s="2"/>
      <c r="F494" s="68"/>
    </row>
    <row r="495" spans="3:6" x14ac:dyDescent="0.25">
      <c r="C495" s="7"/>
      <c r="D495" s="7"/>
      <c r="E495" s="2"/>
      <c r="F495" s="68"/>
    </row>
    <row r="496" spans="3:6" x14ac:dyDescent="0.25">
      <c r="C496" s="7"/>
      <c r="D496" s="7"/>
      <c r="E496" s="2"/>
      <c r="F496" s="68"/>
    </row>
    <row r="497" spans="3:6" x14ac:dyDescent="0.25">
      <c r="C497" s="7"/>
      <c r="D497" s="7"/>
      <c r="E497" s="2"/>
      <c r="F497" s="68"/>
    </row>
    <row r="498" spans="3:6" x14ac:dyDescent="0.25">
      <c r="C498" s="7"/>
      <c r="D498" s="7"/>
      <c r="E498" s="2"/>
      <c r="F498" s="68"/>
    </row>
    <row r="499" spans="3:6" x14ac:dyDescent="0.25">
      <c r="C499" s="7"/>
      <c r="D499" s="7"/>
      <c r="E499" s="2"/>
      <c r="F499" s="68"/>
    </row>
    <row r="500" spans="3:6" x14ac:dyDescent="0.25">
      <c r="C500" s="7"/>
      <c r="D500" s="7"/>
      <c r="E500" s="2"/>
      <c r="F500" s="68"/>
    </row>
    <row r="501" spans="3:6" x14ac:dyDescent="0.25">
      <c r="C501" s="7"/>
      <c r="D501" s="7"/>
      <c r="E501" s="2"/>
      <c r="F501" s="68"/>
    </row>
    <row r="502" spans="3:6" x14ac:dyDescent="0.25">
      <c r="C502" s="7"/>
      <c r="D502" s="7"/>
      <c r="E502" s="2"/>
      <c r="F502" s="68"/>
    </row>
    <row r="503" spans="3:6" x14ac:dyDescent="0.25">
      <c r="C503" s="7"/>
      <c r="D503" s="7"/>
      <c r="E503" s="2"/>
      <c r="F503" s="68"/>
    </row>
    <row r="504" spans="3:6" x14ac:dyDescent="0.25">
      <c r="C504" s="7"/>
      <c r="D504" s="7"/>
      <c r="E504" s="2"/>
      <c r="F504" s="68"/>
    </row>
    <row r="505" spans="3:6" x14ac:dyDescent="0.25">
      <c r="C505" s="7"/>
      <c r="D505" s="7"/>
      <c r="E505" s="2"/>
      <c r="F505" s="68"/>
    </row>
    <row r="506" spans="3:6" x14ac:dyDescent="0.25">
      <c r="C506" s="7"/>
      <c r="D506" s="7"/>
      <c r="E506" s="2"/>
      <c r="F506" s="68"/>
    </row>
    <row r="507" spans="3:6" x14ac:dyDescent="0.25">
      <c r="C507" s="7"/>
      <c r="D507" s="7"/>
      <c r="E507" s="2"/>
      <c r="F507" s="68"/>
    </row>
    <row r="508" spans="3:6" x14ac:dyDescent="0.25">
      <c r="C508" s="7"/>
      <c r="D508" s="7"/>
      <c r="E508" s="2"/>
      <c r="F508" s="68"/>
    </row>
    <row r="509" spans="3:6" x14ac:dyDescent="0.25">
      <c r="C509" s="7"/>
      <c r="D509" s="7"/>
      <c r="E509" s="2"/>
      <c r="F509" s="68"/>
    </row>
    <row r="510" spans="3:6" x14ac:dyDescent="0.25">
      <c r="C510" s="7"/>
      <c r="D510" s="7"/>
      <c r="E510" s="2"/>
      <c r="F510" s="68"/>
    </row>
    <row r="511" spans="3:6" x14ac:dyDescent="0.25">
      <c r="C511" s="7"/>
      <c r="D511" s="7"/>
      <c r="E511" s="2"/>
      <c r="F511" s="68"/>
    </row>
    <row r="512" spans="3:6" x14ac:dyDescent="0.25">
      <c r="C512" s="7"/>
      <c r="D512" s="7"/>
      <c r="E512" s="2"/>
      <c r="F512" s="68"/>
    </row>
    <row r="513" spans="3:6" x14ac:dyDescent="0.25">
      <c r="C513" s="7"/>
      <c r="D513" s="7"/>
      <c r="E513" s="2"/>
      <c r="F513" s="68"/>
    </row>
    <row r="514" spans="3:6" x14ac:dyDescent="0.25">
      <c r="C514" s="7"/>
      <c r="D514" s="7"/>
      <c r="E514" s="2"/>
      <c r="F514" s="68"/>
    </row>
    <row r="515" spans="3:6" x14ac:dyDescent="0.25">
      <c r="C515" s="7"/>
      <c r="D515" s="7"/>
      <c r="E515" s="2"/>
      <c r="F515" s="68"/>
    </row>
    <row r="516" spans="3:6" x14ac:dyDescent="0.25">
      <c r="C516" s="7"/>
      <c r="D516" s="7"/>
      <c r="E516" s="2"/>
      <c r="F516" s="68"/>
    </row>
    <row r="517" spans="3:6" x14ac:dyDescent="0.25">
      <c r="C517" s="7"/>
      <c r="D517" s="7"/>
      <c r="E517" s="2"/>
      <c r="F517" s="68"/>
    </row>
    <row r="518" spans="3:6" x14ac:dyDescent="0.25">
      <c r="C518" s="7"/>
      <c r="D518" s="7"/>
      <c r="E518" s="2"/>
      <c r="F518" s="68"/>
    </row>
    <row r="519" spans="3:6" x14ac:dyDescent="0.25">
      <c r="C519" s="7"/>
      <c r="D519" s="7"/>
      <c r="E519" s="2"/>
      <c r="F519" s="68"/>
    </row>
    <row r="520" spans="3:6" x14ac:dyDescent="0.25">
      <c r="C520" s="7"/>
      <c r="D520" s="7"/>
      <c r="E520" s="2"/>
      <c r="F520" s="68"/>
    </row>
    <row r="521" spans="3:6" x14ac:dyDescent="0.25">
      <c r="C521" s="7"/>
      <c r="D521" s="7"/>
      <c r="E521" s="2"/>
      <c r="F521" s="68"/>
    </row>
    <row r="522" spans="3:6" x14ac:dyDescent="0.25">
      <c r="C522" s="7"/>
      <c r="D522" s="7"/>
      <c r="E522" s="2"/>
      <c r="F522" s="68"/>
    </row>
    <row r="523" spans="3:6" x14ac:dyDescent="0.25">
      <c r="C523" s="7"/>
      <c r="D523" s="7"/>
      <c r="E523" s="2"/>
      <c r="F523" s="68"/>
    </row>
    <row r="524" spans="3:6" x14ac:dyDescent="0.25">
      <c r="C524" s="7"/>
      <c r="D524" s="7"/>
      <c r="E524" s="2"/>
      <c r="F524" s="68"/>
    </row>
    <row r="525" spans="3:6" x14ac:dyDescent="0.25">
      <c r="C525" s="7"/>
      <c r="D525" s="7"/>
      <c r="E525" s="2"/>
      <c r="F525" s="68"/>
    </row>
    <row r="526" spans="3:6" x14ac:dyDescent="0.25">
      <c r="C526" s="7"/>
      <c r="D526" s="7"/>
      <c r="E526" s="2"/>
      <c r="F526" s="68"/>
    </row>
    <row r="527" spans="3:6" x14ac:dyDescent="0.25">
      <c r="C527" s="7"/>
      <c r="D527" s="7"/>
      <c r="E527" s="2"/>
      <c r="F527" s="68"/>
    </row>
    <row r="528" spans="3:6" x14ac:dyDescent="0.25">
      <c r="C528" s="7"/>
      <c r="D528" s="7"/>
      <c r="E528" s="2"/>
      <c r="F528" s="68"/>
    </row>
    <row r="529" spans="3:6" x14ac:dyDescent="0.25">
      <c r="C529" s="7"/>
      <c r="D529" s="7"/>
      <c r="E529" s="2"/>
      <c r="F529" s="68"/>
    </row>
    <row r="530" spans="3:6" x14ac:dyDescent="0.25">
      <c r="C530" s="7"/>
      <c r="D530" s="7"/>
      <c r="E530" s="2"/>
      <c r="F530" s="68"/>
    </row>
    <row r="531" spans="3:6" x14ac:dyDescent="0.25">
      <c r="C531" s="7"/>
      <c r="D531" s="7"/>
      <c r="E531" s="2"/>
      <c r="F531" s="68"/>
    </row>
    <row r="532" spans="3:6" x14ac:dyDescent="0.25">
      <c r="C532" s="7"/>
      <c r="D532" s="7"/>
      <c r="E532" s="2"/>
      <c r="F532" s="68"/>
    </row>
    <row r="533" spans="3:6" x14ac:dyDescent="0.25">
      <c r="C533" s="7"/>
      <c r="D533" s="7"/>
      <c r="E533" s="2"/>
      <c r="F533" s="68"/>
    </row>
    <row r="534" spans="3:6" x14ac:dyDescent="0.25">
      <c r="C534" s="7"/>
      <c r="D534" s="7"/>
      <c r="E534" s="2"/>
      <c r="F534" s="68"/>
    </row>
    <row r="535" spans="3:6" x14ac:dyDescent="0.25">
      <c r="C535" s="7"/>
      <c r="D535" s="7"/>
      <c r="E535" s="2"/>
      <c r="F535" s="68"/>
    </row>
    <row r="536" spans="3:6" x14ac:dyDescent="0.25">
      <c r="C536" s="7"/>
      <c r="D536" s="7"/>
      <c r="E536" s="2"/>
      <c r="F536" s="68"/>
    </row>
    <row r="537" spans="3:6" x14ac:dyDescent="0.25">
      <c r="C537" s="7"/>
      <c r="D537" s="7"/>
      <c r="E537" s="2"/>
      <c r="F537" s="68"/>
    </row>
    <row r="538" spans="3:6" x14ac:dyDescent="0.25">
      <c r="C538" s="7"/>
      <c r="D538" s="7"/>
      <c r="E538" s="2"/>
      <c r="F538" s="68"/>
    </row>
    <row r="539" spans="3:6" x14ac:dyDescent="0.25">
      <c r="C539" s="7"/>
      <c r="D539" s="7"/>
      <c r="E539" s="2"/>
      <c r="F539" s="68"/>
    </row>
    <row r="540" spans="3:6" x14ac:dyDescent="0.25">
      <c r="C540" s="7"/>
      <c r="D540" s="7"/>
      <c r="E540" s="2"/>
      <c r="F540" s="68"/>
    </row>
    <row r="541" spans="3:6" x14ac:dyDescent="0.25">
      <c r="C541" s="7"/>
      <c r="D541" s="7"/>
      <c r="E541" s="2"/>
      <c r="F541" s="68"/>
    </row>
    <row r="542" spans="3:6" x14ac:dyDescent="0.25">
      <c r="C542" s="7"/>
      <c r="D542" s="7"/>
      <c r="E542" s="2"/>
      <c r="F542" s="68"/>
    </row>
    <row r="543" spans="3:6" x14ac:dyDescent="0.25">
      <c r="C543" s="7"/>
      <c r="D543" s="7"/>
      <c r="E543" s="2"/>
      <c r="F543" s="68"/>
    </row>
    <row r="544" spans="3:6" x14ac:dyDescent="0.25">
      <c r="C544" s="7"/>
      <c r="D544" s="7"/>
      <c r="E544" s="2"/>
      <c r="F544" s="68"/>
    </row>
    <row r="545" spans="3:6" x14ac:dyDescent="0.25">
      <c r="C545" s="7"/>
      <c r="D545" s="7"/>
      <c r="E545" s="2"/>
      <c r="F545" s="68"/>
    </row>
    <row r="546" spans="3:6" x14ac:dyDescent="0.25">
      <c r="C546" s="7"/>
      <c r="D546" s="7"/>
      <c r="E546" s="2"/>
      <c r="F546" s="68"/>
    </row>
    <row r="547" spans="3:6" x14ac:dyDescent="0.25">
      <c r="C547" s="7"/>
      <c r="D547" s="7"/>
      <c r="E547" s="2"/>
      <c r="F547" s="68"/>
    </row>
    <row r="548" spans="3:6" x14ac:dyDescent="0.25">
      <c r="C548" s="7"/>
      <c r="D548" s="7"/>
      <c r="E548" s="2"/>
      <c r="F548" s="68"/>
    </row>
    <row r="549" spans="3:6" x14ac:dyDescent="0.25">
      <c r="C549" s="7"/>
      <c r="D549" s="7"/>
      <c r="E549" s="2"/>
      <c r="F549" s="68"/>
    </row>
    <row r="550" spans="3:6" x14ac:dyDescent="0.25">
      <c r="C550" s="7"/>
      <c r="D550" s="7"/>
      <c r="E550" s="2"/>
      <c r="F550" s="68"/>
    </row>
    <row r="551" spans="3:6" x14ac:dyDescent="0.25">
      <c r="C551" s="7"/>
      <c r="D551" s="7"/>
      <c r="E551" s="2"/>
      <c r="F551" s="68"/>
    </row>
    <row r="552" spans="3:6" x14ac:dyDescent="0.25">
      <c r="C552" s="7"/>
      <c r="D552" s="7"/>
      <c r="E552" s="2"/>
      <c r="F552" s="68"/>
    </row>
    <row r="553" spans="3:6" x14ac:dyDescent="0.25">
      <c r="C553" s="7"/>
      <c r="D553" s="7"/>
      <c r="E553" s="2"/>
      <c r="F553" s="68"/>
    </row>
    <row r="554" spans="3:6" x14ac:dyDescent="0.25">
      <c r="C554" s="7"/>
      <c r="D554" s="7"/>
      <c r="E554" s="2"/>
      <c r="F554" s="68"/>
    </row>
    <row r="555" spans="3:6" x14ac:dyDescent="0.25">
      <c r="C555" s="7"/>
      <c r="D555" s="7"/>
      <c r="E555" s="2"/>
      <c r="F555" s="68"/>
    </row>
    <row r="556" spans="3:6" x14ac:dyDescent="0.25">
      <c r="C556" s="7"/>
      <c r="D556" s="7"/>
      <c r="E556" s="2"/>
      <c r="F556" s="68"/>
    </row>
    <row r="557" spans="3:6" x14ac:dyDescent="0.25">
      <c r="C557" s="7"/>
      <c r="D557" s="7"/>
      <c r="E557" s="2"/>
      <c r="F557" s="68"/>
    </row>
    <row r="558" spans="3:6" x14ac:dyDescent="0.25">
      <c r="C558" s="7"/>
      <c r="D558" s="7"/>
      <c r="E558" s="2"/>
      <c r="F558" s="68"/>
    </row>
    <row r="559" spans="3:6" x14ac:dyDescent="0.25">
      <c r="C559" s="7"/>
      <c r="D559" s="7"/>
      <c r="E559" s="2"/>
      <c r="F559" s="68"/>
    </row>
    <row r="560" spans="3:6" x14ac:dyDescent="0.25">
      <c r="C560" s="7"/>
      <c r="D560" s="7"/>
      <c r="E560" s="2"/>
      <c r="F560" s="68"/>
    </row>
    <row r="561" spans="3:6" x14ac:dyDescent="0.25">
      <c r="C561" s="7"/>
      <c r="D561" s="7"/>
      <c r="E561" s="2"/>
      <c r="F561" s="68"/>
    </row>
    <row r="562" spans="3:6" x14ac:dyDescent="0.25">
      <c r="C562" s="7"/>
      <c r="D562" s="7"/>
      <c r="E562" s="2"/>
      <c r="F562" s="68"/>
    </row>
    <row r="563" spans="3:6" x14ac:dyDescent="0.25">
      <c r="C563" s="7"/>
      <c r="D563" s="7"/>
      <c r="E563" s="2"/>
      <c r="F563" s="68"/>
    </row>
    <row r="564" spans="3:6" x14ac:dyDescent="0.25">
      <c r="C564" s="7"/>
      <c r="D564" s="7"/>
      <c r="E564" s="2"/>
      <c r="F564" s="68"/>
    </row>
    <row r="565" spans="3:6" x14ac:dyDescent="0.25">
      <c r="C565" s="7"/>
      <c r="D565" s="7"/>
      <c r="E565" s="2"/>
      <c r="F565" s="68"/>
    </row>
    <row r="566" spans="3:6" x14ac:dyDescent="0.25">
      <c r="C566" s="7"/>
      <c r="D566" s="7"/>
      <c r="E566" s="2"/>
      <c r="F566" s="68"/>
    </row>
    <row r="567" spans="3:6" x14ac:dyDescent="0.25">
      <c r="C567" s="7"/>
      <c r="D567" s="7"/>
      <c r="E567" s="2"/>
      <c r="F567" s="68"/>
    </row>
    <row r="568" spans="3:6" x14ac:dyDescent="0.25">
      <c r="C568" s="7"/>
      <c r="D568" s="7"/>
      <c r="E568" s="2"/>
      <c r="F568" s="68"/>
    </row>
    <row r="569" spans="3:6" x14ac:dyDescent="0.25">
      <c r="C569" s="7"/>
      <c r="D569" s="7"/>
      <c r="E569" s="2"/>
      <c r="F569" s="68"/>
    </row>
    <row r="570" spans="3:6" x14ac:dyDescent="0.25">
      <c r="C570" s="7"/>
      <c r="D570" s="7"/>
      <c r="E570" s="2"/>
      <c r="F570" s="68"/>
    </row>
    <row r="571" spans="3:6" x14ac:dyDescent="0.25">
      <c r="C571" s="7"/>
      <c r="D571" s="7"/>
      <c r="E571" s="2"/>
      <c r="F571" s="68"/>
    </row>
    <row r="572" spans="3:6" x14ac:dyDescent="0.25">
      <c r="C572" s="7"/>
      <c r="D572" s="7"/>
      <c r="E572" s="2"/>
      <c r="F572" s="68"/>
    </row>
    <row r="573" spans="3:6" x14ac:dyDescent="0.25">
      <c r="C573" s="7"/>
      <c r="D573" s="7"/>
      <c r="E573" s="2"/>
      <c r="F573" s="68"/>
    </row>
    <row r="574" spans="3:6" x14ac:dyDescent="0.25">
      <c r="C574" s="7"/>
      <c r="D574" s="7"/>
      <c r="E574" s="2"/>
      <c r="F574" s="68"/>
    </row>
    <row r="575" spans="3:6" x14ac:dyDescent="0.25">
      <c r="C575" s="7"/>
      <c r="D575" s="7"/>
      <c r="E575" s="2"/>
      <c r="F575" s="68"/>
    </row>
    <row r="576" spans="3:6" x14ac:dyDescent="0.25">
      <c r="C576" s="7"/>
      <c r="D576" s="7"/>
      <c r="E576" s="2"/>
      <c r="F576" s="68"/>
    </row>
    <row r="577" spans="3:6" x14ac:dyDescent="0.25">
      <c r="C577" s="7"/>
      <c r="D577" s="7"/>
      <c r="E577" s="2"/>
      <c r="F577" s="68"/>
    </row>
    <row r="578" spans="3:6" x14ac:dyDescent="0.25">
      <c r="C578" s="7"/>
      <c r="D578" s="7"/>
      <c r="E578" s="2"/>
      <c r="F578" s="68"/>
    </row>
    <row r="579" spans="3:6" x14ac:dyDescent="0.25">
      <c r="C579" s="7"/>
      <c r="D579" s="7"/>
      <c r="E579" s="2"/>
      <c r="F579" s="68"/>
    </row>
    <row r="580" spans="3:6" x14ac:dyDescent="0.25">
      <c r="C580" s="7"/>
      <c r="D580" s="7"/>
      <c r="E580" s="2"/>
      <c r="F580" s="68"/>
    </row>
    <row r="581" spans="3:6" x14ac:dyDescent="0.25">
      <c r="C581" s="7"/>
      <c r="D581" s="7"/>
      <c r="E581" s="2"/>
      <c r="F581" s="68"/>
    </row>
    <row r="582" spans="3:6" x14ac:dyDescent="0.25">
      <c r="C582" s="7"/>
      <c r="D582" s="7"/>
      <c r="E582" s="2"/>
      <c r="F582" s="68"/>
    </row>
    <row r="583" spans="3:6" x14ac:dyDescent="0.25">
      <c r="C583" s="7"/>
      <c r="D583" s="7"/>
      <c r="E583" s="2"/>
      <c r="F583" s="68"/>
    </row>
    <row r="584" spans="3:6" x14ac:dyDescent="0.25">
      <c r="C584" s="7"/>
      <c r="D584" s="7"/>
      <c r="E584" s="2"/>
      <c r="F584" s="68"/>
    </row>
    <row r="585" spans="3:6" x14ac:dyDescent="0.25">
      <c r="C585" s="7"/>
      <c r="D585" s="7"/>
      <c r="E585" s="2"/>
      <c r="F585" s="68"/>
    </row>
    <row r="586" spans="3:6" x14ac:dyDescent="0.25">
      <c r="C586" s="7"/>
      <c r="D586" s="7"/>
      <c r="E586" s="2"/>
      <c r="F586" s="68"/>
    </row>
    <row r="587" spans="3:6" x14ac:dyDescent="0.25">
      <c r="C587" s="7"/>
      <c r="D587" s="7"/>
      <c r="E587" s="2"/>
      <c r="F587" s="68"/>
    </row>
    <row r="588" spans="3:6" x14ac:dyDescent="0.25">
      <c r="C588" s="7"/>
      <c r="D588" s="7"/>
      <c r="E588" s="2"/>
      <c r="F588" s="68"/>
    </row>
    <row r="589" spans="3:6" x14ac:dyDescent="0.25">
      <c r="C589" s="7"/>
      <c r="D589" s="7"/>
      <c r="E589" s="2"/>
      <c r="F589" s="68"/>
    </row>
    <row r="590" spans="3:6" x14ac:dyDescent="0.25">
      <c r="C590" s="7"/>
      <c r="D590" s="7"/>
      <c r="E590" s="2"/>
      <c r="F590" s="68"/>
    </row>
    <row r="591" spans="3:6" x14ac:dyDescent="0.25">
      <c r="C591" s="7"/>
      <c r="D591" s="7"/>
      <c r="E591" s="2"/>
      <c r="F591" s="68"/>
    </row>
    <row r="592" spans="3:6" x14ac:dyDescent="0.25">
      <c r="C592" s="7"/>
      <c r="D592" s="7"/>
      <c r="E592" s="2"/>
      <c r="F592" s="68"/>
    </row>
    <row r="593" spans="3:6" x14ac:dyDescent="0.25">
      <c r="C593" s="7"/>
      <c r="D593" s="7"/>
      <c r="E593" s="2"/>
      <c r="F593" s="68"/>
    </row>
    <row r="594" spans="3:6" x14ac:dyDescent="0.25">
      <c r="C594" s="7"/>
      <c r="D594" s="7"/>
      <c r="E594" s="2"/>
      <c r="F594" s="68"/>
    </row>
    <row r="595" spans="3:6" x14ac:dyDescent="0.25">
      <c r="C595" s="7"/>
      <c r="D595" s="7"/>
      <c r="E595" s="2"/>
      <c r="F595" s="68"/>
    </row>
    <row r="596" spans="3:6" x14ac:dyDescent="0.25">
      <c r="C596" s="7"/>
      <c r="D596" s="7"/>
      <c r="E596" s="2"/>
      <c r="F596" s="68"/>
    </row>
    <row r="597" spans="3:6" x14ac:dyDescent="0.25">
      <c r="C597" s="7"/>
      <c r="D597" s="7"/>
      <c r="E597" s="2"/>
      <c r="F597" s="68"/>
    </row>
    <row r="598" spans="3:6" x14ac:dyDescent="0.25">
      <c r="C598" s="7"/>
      <c r="D598" s="7"/>
      <c r="E598" s="2"/>
      <c r="F598" s="68"/>
    </row>
    <row r="599" spans="3:6" x14ac:dyDescent="0.25">
      <c r="C599" s="7"/>
      <c r="D599" s="7"/>
      <c r="E599" s="2"/>
      <c r="F599" s="68"/>
    </row>
    <row r="600" spans="3:6" x14ac:dyDescent="0.25">
      <c r="C600" s="7"/>
      <c r="D600" s="7"/>
      <c r="E600" s="2"/>
      <c r="F600" s="68"/>
    </row>
    <row r="601" spans="3:6" x14ac:dyDescent="0.25">
      <c r="C601" s="7"/>
      <c r="D601" s="7"/>
      <c r="E601" s="2"/>
      <c r="F601" s="68"/>
    </row>
    <row r="602" spans="3:6" x14ac:dyDescent="0.25">
      <c r="C602" s="7"/>
      <c r="D602" s="7"/>
      <c r="E602" s="2"/>
      <c r="F602" s="68"/>
    </row>
    <row r="603" spans="3:6" x14ac:dyDescent="0.25">
      <c r="C603" s="7"/>
      <c r="D603" s="7"/>
      <c r="E603" s="2"/>
      <c r="F603" s="68"/>
    </row>
    <row r="604" spans="3:6" x14ac:dyDescent="0.25">
      <c r="C604" s="7"/>
      <c r="D604" s="7"/>
      <c r="E604" s="2"/>
      <c r="F604" s="68"/>
    </row>
    <row r="605" spans="3:6" x14ac:dyDescent="0.25">
      <c r="C605" s="7"/>
      <c r="D605" s="7"/>
      <c r="E605" s="2"/>
      <c r="F605" s="68"/>
    </row>
    <row r="606" spans="3:6" x14ac:dyDescent="0.25">
      <c r="C606" s="7"/>
      <c r="D606" s="7"/>
      <c r="E606" s="2"/>
      <c r="F606" s="68"/>
    </row>
    <row r="607" spans="3:6" x14ac:dyDescent="0.25">
      <c r="C607" s="7"/>
      <c r="D607" s="7"/>
      <c r="E607" s="2"/>
      <c r="F607" s="68"/>
    </row>
    <row r="608" spans="3:6" x14ac:dyDescent="0.25">
      <c r="C608" s="7"/>
      <c r="D608" s="7"/>
      <c r="E608" s="2"/>
      <c r="F608" s="68"/>
    </row>
    <row r="609" spans="3:6" x14ac:dyDescent="0.25">
      <c r="C609" s="7"/>
      <c r="D609" s="7"/>
      <c r="E609" s="2"/>
      <c r="F609" s="68"/>
    </row>
    <row r="610" spans="3:6" x14ac:dyDescent="0.25">
      <c r="C610" s="7"/>
      <c r="D610" s="7"/>
      <c r="E610" s="2"/>
      <c r="F610" s="68"/>
    </row>
    <row r="611" spans="3:6" x14ac:dyDescent="0.25">
      <c r="C611" s="7"/>
      <c r="D611" s="7"/>
      <c r="E611" s="2"/>
      <c r="F611" s="68"/>
    </row>
    <row r="612" spans="3:6" x14ac:dyDescent="0.25">
      <c r="C612" s="7"/>
      <c r="D612" s="7"/>
      <c r="E612" s="2"/>
      <c r="F612" s="68"/>
    </row>
    <row r="613" spans="3:6" x14ac:dyDescent="0.25">
      <c r="C613" s="7"/>
      <c r="D613" s="7"/>
      <c r="E613" s="2"/>
      <c r="F613" s="68"/>
    </row>
    <row r="614" spans="3:6" x14ac:dyDescent="0.25">
      <c r="C614" s="7"/>
      <c r="D614" s="7"/>
      <c r="E614" s="2"/>
      <c r="F614" s="68"/>
    </row>
    <row r="615" spans="3:6" x14ac:dyDescent="0.25">
      <c r="C615" s="7"/>
      <c r="D615" s="7"/>
      <c r="E615" s="2"/>
      <c r="F615" s="68"/>
    </row>
    <row r="616" spans="3:6" x14ac:dyDescent="0.25">
      <c r="C616" s="7"/>
      <c r="D616" s="7"/>
      <c r="E616" s="2"/>
      <c r="F616" s="68"/>
    </row>
    <row r="617" spans="3:6" x14ac:dyDescent="0.25">
      <c r="C617" s="7"/>
      <c r="D617" s="7"/>
      <c r="E617" s="2"/>
      <c r="F617" s="68"/>
    </row>
    <row r="618" spans="3:6" x14ac:dyDescent="0.25">
      <c r="C618" s="7"/>
      <c r="D618" s="7"/>
      <c r="E618" s="2"/>
      <c r="F618" s="68"/>
    </row>
    <row r="619" spans="3:6" x14ac:dyDescent="0.25">
      <c r="C619" s="7"/>
      <c r="D619" s="7"/>
      <c r="E619" s="2"/>
      <c r="F619" s="68"/>
    </row>
    <row r="620" spans="3:6" x14ac:dyDescent="0.25">
      <c r="C620" s="7"/>
      <c r="D620" s="7"/>
      <c r="E620" s="2"/>
      <c r="F620" s="68"/>
    </row>
    <row r="621" spans="3:6" x14ac:dyDescent="0.25">
      <c r="C621" s="7"/>
      <c r="D621" s="7"/>
      <c r="E621" s="2"/>
      <c r="F621" s="68"/>
    </row>
    <row r="622" spans="3:6" x14ac:dyDescent="0.25">
      <c r="C622" s="7"/>
      <c r="D622" s="7"/>
      <c r="E622" s="2"/>
      <c r="F622" s="68"/>
    </row>
    <row r="623" spans="3:6" x14ac:dyDescent="0.25">
      <c r="C623" s="7"/>
      <c r="D623" s="7"/>
      <c r="E623" s="2"/>
      <c r="F623" s="68"/>
    </row>
    <row r="624" spans="3:6" x14ac:dyDescent="0.25">
      <c r="C624" s="7"/>
      <c r="D624" s="7"/>
      <c r="E624" s="2"/>
      <c r="F624" s="68"/>
    </row>
    <row r="625" spans="3:6" x14ac:dyDescent="0.25">
      <c r="C625" s="7"/>
      <c r="D625" s="7"/>
      <c r="E625" s="2"/>
      <c r="F625" s="68"/>
    </row>
    <row r="626" spans="3:6" x14ac:dyDescent="0.25">
      <c r="C626" s="7"/>
      <c r="D626" s="7"/>
      <c r="E626" s="2"/>
      <c r="F626" s="68"/>
    </row>
    <row r="627" spans="3:6" x14ac:dyDescent="0.25">
      <c r="C627" s="7"/>
      <c r="D627" s="7"/>
      <c r="E627" s="2"/>
      <c r="F627" s="68"/>
    </row>
    <row r="628" spans="3:6" x14ac:dyDescent="0.25">
      <c r="C628" s="7"/>
      <c r="D628" s="7"/>
      <c r="E628" s="2"/>
      <c r="F628" s="68"/>
    </row>
    <row r="629" spans="3:6" x14ac:dyDescent="0.25">
      <c r="C629" s="7"/>
      <c r="D629" s="7"/>
      <c r="E629" s="2"/>
      <c r="F629" s="68"/>
    </row>
    <row r="630" spans="3:6" x14ac:dyDescent="0.25">
      <c r="C630" s="7"/>
      <c r="D630" s="7"/>
      <c r="E630" s="2"/>
      <c r="F630" s="68"/>
    </row>
    <row r="631" spans="3:6" x14ac:dyDescent="0.25">
      <c r="C631" s="7"/>
      <c r="D631" s="7"/>
      <c r="E631" s="2"/>
      <c r="F631" s="68"/>
    </row>
    <row r="632" spans="3:6" x14ac:dyDescent="0.25">
      <c r="C632" s="7"/>
      <c r="D632" s="7"/>
      <c r="E632" s="2"/>
      <c r="F632" s="68"/>
    </row>
    <row r="633" spans="3:6" x14ac:dyDescent="0.25">
      <c r="C633" s="7"/>
      <c r="D633" s="7"/>
      <c r="E633" s="2"/>
      <c r="F633" s="68"/>
    </row>
    <row r="634" spans="3:6" x14ac:dyDescent="0.25">
      <c r="C634" s="7"/>
      <c r="D634" s="7"/>
      <c r="E634" s="2"/>
      <c r="F634" s="68"/>
    </row>
    <row r="635" spans="3:6" x14ac:dyDescent="0.25">
      <c r="C635" s="7"/>
      <c r="D635" s="7"/>
      <c r="E635" s="2"/>
      <c r="F635" s="68"/>
    </row>
    <row r="636" spans="3:6" x14ac:dyDescent="0.25">
      <c r="C636" s="7"/>
      <c r="D636" s="7"/>
      <c r="E636" s="2"/>
      <c r="F636" s="68"/>
    </row>
    <row r="637" spans="3:6" x14ac:dyDescent="0.25">
      <c r="C637" s="7"/>
      <c r="D637" s="7"/>
      <c r="E637" s="2"/>
      <c r="F637" s="68"/>
    </row>
    <row r="638" spans="3:6" x14ac:dyDescent="0.25">
      <c r="C638" s="7"/>
      <c r="D638" s="7"/>
      <c r="E638" s="2"/>
      <c r="F638" s="68"/>
    </row>
    <row r="639" spans="3:6" x14ac:dyDescent="0.25">
      <c r="C639" s="7"/>
      <c r="D639" s="7"/>
      <c r="E639" s="2"/>
      <c r="F639" s="68"/>
    </row>
    <row r="640" spans="3:6" x14ac:dyDescent="0.25">
      <c r="C640" s="7"/>
      <c r="D640" s="7"/>
      <c r="E640" s="2"/>
      <c r="F640" s="68"/>
    </row>
    <row r="641" spans="3:6" x14ac:dyDescent="0.25">
      <c r="C641" s="7"/>
      <c r="D641" s="7"/>
      <c r="E641" s="2"/>
      <c r="F641" s="68"/>
    </row>
    <row r="642" spans="3:6" x14ac:dyDescent="0.25">
      <c r="C642" s="7"/>
      <c r="D642" s="7"/>
      <c r="E642" s="2"/>
      <c r="F642" s="68"/>
    </row>
    <row r="643" spans="3:6" x14ac:dyDescent="0.25">
      <c r="C643" s="7"/>
      <c r="D643" s="7"/>
      <c r="E643" s="2"/>
      <c r="F643" s="68"/>
    </row>
    <row r="644" spans="3:6" x14ac:dyDescent="0.25">
      <c r="C644" s="7"/>
      <c r="D644" s="7"/>
      <c r="E644" s="2"/>
      <c r="F644" s="68"/>
    </row>
    <row r="645" spans="3:6" x14ac:dyDescent="0.25">
      <c r="C645" s="7"/>
      <c r="D645" s="7"/>
      <c r="E645" s="2"/>
      <c r="F645" s="68"/>
    </row>
    <row r="646" spans="3:6" x14ac:dyDescent="0.25">
      <c r="C646" s="7"/>
      <c r="D646" s="7"/>
      <c r="E646" s="2"/>
      <c r="F646" s="68"/>
    </row>
    <row r="647" spans="3:6" x14ac:dyDescent="0.25">
      <c r="C647" s="7"/>
      <c r="D647" s="7"/>
      <c r="E647" s="2"/>
      <c r="F647" s="68"/>
    </row>
    <row r="648" spans="3:6" x14ac:dyDescent="0.25">
      <c r="C648" s="7"/>
      <c r="D648" s="7"/>
      <c r="E648" s="2"/>
      <c r="F648" s="68"/>
    </row>
    <row r="649" spans="3:6" x14ac:dyDescent="0.25">
      <c r="C649" s="7"/>
      <c r="D649" s="7"/>
      <c r="E649" s="2"/>
      <c r="F649" s="68"/>
    </row>
    <row r="650" spans="3:6" x14ac:dyDescent="0.25">
      <c r="C650" s="7"/>
      <c r="D650" s="7"/>
      <c r="E650" s="2"/>
      <c r="F650" s="68"/>
    </row>
    <row r="651" spans="3:6" x14ac:dyDescent="0.25">
      <c r="C651" s="7"/>
      <c r="D651" s="7"/>
      <c r="E651" s="2"/>
      <c r="F651" s="68"/>
    </row>
    <row r="652" spans="3:6" x14ac:dyDescent="0.25">
      <c r="C652" s="7"/>
      <c r="D652" s="7"/>
      <c r="E652" s="2"/>
      <c r="F652" s="68"/>
    </row>
    <row r="653" spans="3:6" x14ac:dyDescent="0.25">
      <c r="C653" s="7"/>
      <c r="D653" s="7"/>
      <c r="E653" s="2"/>
      <c r="F653" s="68"/>
    </row>
    <row r="654" spans="3:6" x14ac:dyDescent="0.25">
      <c r="C654" s="7"/>
      <c r="D654" s="7"/>
      <c r="E654" s="2"/>
      <c r="F654" s="68"/>
    </row>
    <row r="655" spans="3:6" x14ac:dyDescent="0.25">
      <c r="C655" s="7"/>
      <c r="D655" s="7"/>
      <c r="E655" s="2"/>
      <c r="F655" s="68"/>
    </row>
    <row r="656" spans="3:6" x14ac:dyDescent="0.25">
      <c r="C656" s="7"/>
      <c r="D656" s="7"/>
      <c r="E656" s="2"/>
      <c r="F656" s="68"/>
    </row>
    <row r="657" spans="3:6" x14ac:dyDescent="0.25">
      <c r="C657" s="7"/>
      <c r="D657" s="7"/>
      <c r="E657" s="2"/>
      <c r="F657" s="68"/>
    </row>
    <row r="658" spans="3:6" x14ac:dyDescent="0.25">
      <c r="C658" s="7"/>
      <c r="D658" s="7"/>
      <c r="E658" s="2"/>
      <c r="F658" s="68"/>
    </row>
    <row r="659" spans="3:6" x14ac:dyDescent="0.25">
      <c r="C659" s="7"/>
      <c r="D659" s="7"/>
      <c r="E659" s="2"/>
      <c r="F659" s="68"/>
    </row>
    <row r="660" spans="3:6" x14ac:dyDescent="0.25">
      <c r="C660" s="7"/>
      <c r="D660" s="7"/>
      <c r="E660" s="2"/>
      <c r="F660" s="68"/>
    </row>
    <row r="661" spans="3:6" x14ac:dyDescent="0.25">
      <c r="C661" s="7"/>
      <c r="D661" s="7"/>
      <c r="E661" s="2"/>
      <c r="F661" s="68"/>
    </row>
    <row r="662" spans="3:6" x14ac:dyDescent="0.25">
      <c r="C662" s="7"/>
      <c r="D662" s="7"/>
      <c r="E662" s="2"/>
      <c r="F662" s="68"/>
    </row>
    <row r="663" spans="3:6" x14ac:dyDescent="0.25">
      <c r="C663" s="7"/>
      <c r="D663" s="7"/>
      <c r="E663" s="2"/>
      <c r="F663" s="68"/>
    </row>
    <row r="664" spans="3:6" x14ac:dyDescent="0.25">
      <c r="C664" s="7"/>
      <c r="D664" s="7"/>
      <c r="E664" s="2"/>
      <c r="F664" s="68"/>
    </row>
    <row r="665" spans="3:6" x14ac:dyDescent="0.25">
      <c r="C665" s="7"/>
      <c r="D665" s="7"/>
      <c r="E665" s="2"/>
      <c r="F665" s="68"/>
    </row>
    <row r="666" spans="3:6" x14ac:dyDescent="0.25">
      <c r="C666" s="7"/>
      <c r="D666" s="7"/>
      <c r="E666" s="2"/>
      <c r="F666" s="68"/>
    </row>
    <row r="667" spans="3:6" x14ac:dyDescent="0.25">
      <c r="C667" s="7"/>
      <c r="D667" s="7"/>
      <c r="E667" s="2"/>
      <c r="F667" s="68"/>
    </row>
    <row r="668" spans="3:6" x14ac:dyDescent="0.25">
      <c r="C668" s="7"/>
      <c r="D668" s="7"/>
      <c r="E668" s="2"/>
      <c r="F668" s="68"/>
    </row>
    <row r="669" spans="3:6" x14ac:dyDescent="0.25">
      <c r="C669" s="7"/>
      <c r="D669" s="7"/>
      <c r="E669" s="2"/>
      <c r="F669" s="68"/>
    </row>
    <row r="670" spans="3:6" x14ac:dyDescent="0.25">
      <c r="C670" s="7"/>
      <c r="D670" s="7"/>
      <c r="E670" s="2"/>
      <c r="F670" s="68"/>
    </row>
    <row r="671" spans="3:6" x14ac:dyDescent="0.25">
      <c r="C671" s="7"/>
      <c r="D671" s="7"/>
      <c r="E671" s="2"/>
      <c r="F671" s="68"/>
    </row>
    <row r="672" spans="3:6" x14ac:dyDescent="0.25">
      <c r="C672" s="7"/>
      <c r="D672" s="7"/>
      <c r="E672" s="2"/>
      <c r="F672" s="68"/>
    </row>
    <row r="673" spans="3:6" x14ac:dyDescent="0.25">
      <c r="C673" s="7"/>
      <c r="D673" s="7"/>
      <c r="E673" s="2"/>
      <c r="F673" s="68"/>
    </row>
    <row r="674" spans="3:6" x14ac:dyDescent="0.25">
      <c r="C674" s="7"/>
      <c r="D674" s="7"/>
      <c r="E674" s="2"/>
      <c r="F674" s="68"/>
    </row>
    <row r="675" spans="3:6" x14ac:dyDescent="0.25">
      <c r="C675" s="7"/>
      <c r="D675" s="7"/>
      <c r="E675" s="2"/>
      <c r="F675" s="68"/>
    </row>
    <row r="676" spans="3:6" x14ac:dyDescent="0.25">
      <c r="C676" s="7"/>
      <c r="D676" s="7"/>
      <c r="E676" s="2"/>
      <c r="F676" s="68"/>
    </row>
    <row r="677" spans="3:6" x14ac:dyDescent="0.25">
      <c r="C677" s="7"/>
      <c r="D677" s="7"/>
      <c r="E677" s="2"/>
      <c r="F677" s="68"/>
    </row>
    <row r="678" spans="3:6" x14ac:dyDescent="0.25">
      <c r="C678" s="7"/>
      <c r="D678" s="7"/>
      <c r="E678" s="2"/>
      <c r="F678" s="68"/>
    </row>
    <row r="679" spans="3:6" x14ac:dyDescent="0.25">
      <c r="C679" s="7"/>
      <c r="D679" s="7"/>
      <c r="E679" s="2"/>
      <c r="F679" s="68"/>
    </row>
    <row r="680" spans="3:6" x14ac:dyDescent="0.25">
      <c r="C680" s="7"/>
      <c r="D680" s="7"/>
      <c r="E680" s="2"/>
      <c r="F680" s="68"/>
    </row>
    <row r="681" spans="3:6" x14ac:dyDescent="0.25">
      <c r="C681" s="7"/>
      <c r="D681" s="7"/>
      <c r="E681" s="2"/>
      <c r="F681" s="68"/>
    </row>
    <row r="682" spans="3:6" x14ac:dyDescent="0.25">
      <c r="C682" s="7"/>
      <c r="D682" s="7"/>
      <c r="E682" s="2"/>
      <c r="F682" s="68"/>
    </row>
    <row r="683" spans="3:6" x14ac:dyDescent="0.25">
      <c r="C683" s="7"/>
      <c r="D683" s="7"/>
      <c r="E683" s="2"/>
      <c r="F683" s="68"/>
    </row>
    <row r="684" spans="3:6" x14ac:dyDescent="0.25">
      <c r="C684" s="7"/>
      <c r="D684" s="7"/>
      <c r="E684" s="2"/>
      <c r="F684" s="68"/>
    </row>
    <row r="685" spans="3:6" x14ac:dyDescent="0.25">
      <c r="C685" s="7"/>
      <c r="D685" s="7"/>
      <c r="E685" s="2"/>
      <c r="F685" s="68"/>
    </row>
    <row r="686" spans="3:6" x14ac:dyDescent="0.25">
      <c r="C686" s="7"/>
      <c r="D686" s="7"/>
      <c r="E686" s="2"/>
      <c r="F686" s="68"/>
    </row>
    <row r="687" spans="3:6" x14ac:dyDescent="0.25">
      <c r="C687" s="7"/>
      <c r="D687" s="7"/>
      <c r="E687" s="2"/>
      <c r="F687" s="68"/>
    </row>
    <row r="688" spans="3:6" x14ac:dyDescent="0.25">
      <c r="C688" s="7"/>
      <c r="D688" s="7"/>
      <c r="E688" s="2"/>
      <c r="F688" s="68"/>
    </row>
    <row r="689" spans="3:6" x14ac:dyDescent="0.25">
      <c r="C689" s="7"/>
      <c r="D689" s="7"/>
      <c r="E689" s="2"/>
      <c r="F689" s="68"/>
    </row>
    <row r="690" spans="3:6" x14ac:dyDescent="0.25">
      <c r="C690" s="7"/>
      <c r="D690" s="7"/>
      <c r="E690" s="2"/>
      <c r="F690" s="68"/>
    </row>
    <row r="691" spans="3:6" x14ac:dyDescent="0.25">
      <c r="C691" s="7"/>
      <c r="D691" s="7"/>
      <c r="E691" s="2"/>
      <c r="F691" s="68"/>
    </row>
    <row r="692" spans="3:6" x14ac:dyDescent="0.25">
      <c r="C692" s="7"/>
      <c r="D692" s="7"/>
      <c r="E692" s="2"/>
      <c r="F692" s="68"/>
    </row>
    <row r="693" spans="3:6" x14ac:dyDescent="0.25">
      <c r="C693" s="7"/>
      <c r="D693" s="7"/>
      <c r="E693" s="2"/>
      <c r="F693" s="68"/>
    </row>
    <row r="694" spans="3:6" x14ac:dyDescent="0.25">
      <c r="C694" s="7"/>
      <c r="D694" s="7"/>
      <c r="E694" s="2"/>
      <c r="F694" s="68"/>
    </row>
    <row r="695" spans="3:6" x14ac:dyDescent="0.25">
      <c r="C695" s="7"/>
      <c r="D695" s="7"/>
      <c r="E695" s="2"/>
      <c r="F695" s="68"/>
    </row>
    <row r="696" spans="3:6" x14ac:dyDescent="0.25">
      <c r="C696" s="7"/>
      <c r="D696" s="7"/>
      <c r="E696" s="2"/>
      <c r="F696" s="68"/>
    </row>
    <row r="697" spans="3:6" x14ac:dyDescent="0.25">
      <c r="C697" s="7"/>
      <c r="D697" s="7"/>
      <c r="E697" s="2"/>
      <c r="F697" s="68"/>
    </row>
    <row r="698" spans="3:6" x14ac:dyDescent="0.25">
      <c r="C698" s="7"/>
      <c r="D698" s="7"/>
      <c r="E698" s="2"/>
      <c r="F698" s="68"/>
    </row>
    <row r="699" spans="3:6" x14ac:dyDescent="0.25">
      <c r="C699" s="7"/>
      <c r="D699" s="7"/>
      <c r="E699" s="2"/>
      <c r="F699" s="68"/>
    </row>
    <row r="700" spans="3:6" x14ac:dyDescent="0.25">
      <c r="C700" s="7"/>
      <c r="D700" s="7"/>
      <c r="E700" s="2"/>
      <c r="F700" s="68"/>
    </row>
    <row r="701" spans="3:6" x14ac:dyDescent="0.25">
      <c r="C701" s="7"/>
      <c r="D701" s="7"/>
      <c r="E701" s="2"/>
      <c r="F701" s="68"/>
    </row>
    <row r="702" spans="3:6" x14ac:dyDescent="0.25">
      <c r="C702" s="7"/>
      <c r="D702" s="7"/>
      <c r="E702" s="2"/>
      <c r="F702" s="68"/>
    </row>
    <row r="703" spans="3:6" x14ac:dyDescent="0.25">
      <c r="C703" s="7"/>
      <c r="D703" s="7"/>
      <c r="E703" s="2"/>
      <c r="F703" s="68"/>
    </row>
    <row r="704" spans="3:6" x14ac:dyDescent="0.25">
      <c r="C704" s="7"/>
      <c r="D704" s="7"/>
      <c r="E704" s="2"/>
      <c r="F704" s="68"/>
    </row>
    <row r="705" spans="3:6" x14ac:dyDescent="0.25">
      <c r="C705" s="7"/>
      <c r="D705" s="7"/>
      <c r="E705" s="2"/>
      <c r="F705" s="68"/>
    </row>
    <row r="706" spans="3:6" x14ac:dyDescent="0.25">
      <c r="C706" s="7"/>
      <c r="D706" s="7"/>
      <c r="E706" s="2"/>
      <c r="F706" s="68"/>
    </row>
    <row r="707" spans="3:6" x14ac:dyDescent="0.25">
      <c r="C707" s="7"/>
      <c r="D707" s="7"/>
      <c r="E707" s="2"/>
      <c r="F707" s="68"/>
    </row>
    <row r="708" spans="3:6" x14ac:dyDescent="0.25">
      <c r="C708" s="7"/>
      <c r="D708" s="7"/>
      <c r="E708" s="2"/>
      <c r="F708" s="68"/>
    </row>
    <row r="709" spans="3:6" x14ac:dyDescent="0.25">
      <c r="C709" s="7"/>
      <c r="D709" s="7"/>
      <c r="E709" s="2"/>
      <c r="F709" s="68"/>
    </row>
    <row r="710" spans="3:6" x14ac:dyDescent="0.25">
      <c r="C710" s="7"/>
      <c r="D710" s="7"/>
      <c r="E710" s="2"/>
      <c r="F710" s="68"/>
    </row>
    <row r="711" spans="3:6" x14ac:dyDescent="0.25">
      <c r="C711" s="7"/>
      <c r="D711" s="7"/>
      <c r="E711" s="2"/>
      <c r="F711" s="68"/>
    </row>
    <row r="712" spans="3:6" x14ac:dyDescent="0.25">
      <c r="C712" s="7"/>
      <c r="D712" s="7"/>
      <c r="E712" s="2"/>
      <c r="F712" s="68"/>
    </row>
    <row r="713" spans="3:6" x14ac:dyDescent="0.25">
      <c r="C713" s="7"/>
      <c r="D713" s="7"/>
      <c r="E713" s="2"/>
      <c r="F713" s="68"/>
    </row>
    <row r="714" spans="3:6" x14ac:dyDescent="0.25">
      <c r="C714" s="7"/>
      <c r="D714" s="7"/>
      <c r="E714" s="2"/>
      <c r="F714" s="68"/>
    </row>
    <row r="715" spans="3:6" x14ac:dyDescent="0.25">
      <c r="C715" s="7"/>
      <c r="D715" s="7"/>
      <c r="E715" s="2"/>
      <c r="F715" s="68"/>
    </row>
    <row r="716" spans="3:6" x14ac:dyDescent="0.25">
      <c r="C716" s="7"/>
      <c r="D716" s="7"/>
      <c r="E716" s="2"/>
      <c r="F716" s="68"/>
    </row>
    <row r="717" spans="3:6" x14ac:dyDescent="0.25">
      <c r="C717" s="7"/>
      <c r="D717" s="7"/>
      <c r="E717" s="2"/>
      <c r="F717" s="68"/>
    </row>
    <row r="718" spans="3:6" x14ac:dyDescent="0.25">
      <c r="C718" s="7"/>
      <c r="D718" s="7"/>
      <c r="E718" s="2"/>
      <c r="F718" s="68"/>
    </row>
    <row r="719" spans="3:6" x14ac:dyDescent="0.25">
      <c r="C719" s="7"/>
      <c r="D719" s="7"/>
      <c r="E719" s="2"/>
      <c r="F719" s="68"/>
    </row>
    <row r="720" spans="3:6" x14ac:dyDescent="0.25">
      <c r="C720" s="7"/>
      <c r="D720" s="7"/>
      <c r="E720" s="2"/>
      <c r="F720" s="68"/>
    </row>
    <row r="721" spans="3:6" x14ac:dyDescent="0.25">
      <c r="C721" s="7"/>
      <c r="D721" s="7"/>
      <c r="E721" s="2"/>
      <c r="F721" s="68"/>
    </row>
    <row r="722" spans="3:6" x14ac:dyDescent="0.25">
      <c r="C722" s="7"/>
      <c r="D722" s="7"/>
      <c r="E722" s="2"/>
      <c r="F722" s="68"/>
    </row>
    <row r="723" spans="3:6" x14ac:dyDescent="0.25">
      <c r="C723" s="7"/>
      <c r="D723" s="7"/>
      <c r="E723" s="2"/>
      <c r="F723" s="68"/>
    </row>
    <row r="724" spans="3:6" x14ac:dyDescent="0.25">
      <c r="C724" s="7"/>
      <c r="D724" s="7"/>
      <c r="E724" s="2"/>
      <c r="F724" s="68"/>
    </row>
    <row r="725" spans="3:6" x14ac:dyDescent="0.25">
      <c r="C725" s="7"/>
      <c r="D725" s="7"/>
      <c r="E725" s="2"/>
      <c r="F725" s="68"/>
    </row>
    <row r="726" spans="3:6" x14ac:dyDescent="0.25">
      <c r="C726" s="7"/>
      <c r="D726" s="7"/>
      <c r="E726" s="2"/>
      <c r="F726" s="68"/>
    </row>
    <row r="727" spans="3:6" x14ac:dyDescent="0.25">
      <c r="C727" s="7"/>
      <c r="D727" s="7"/>
      <c r="E727" s="2"/>
      <c r="F727" s="68"/>
    </row>
    <row r="728" spans="3:6" x14ac:dyDescent="0.25">
      <c r="C728" s="7"/>
      <c r="D728" s="7"/>
      <c r="E728" s="2"/>
      <c r="F728" s="68"/>
    </row>
    <row r="729" spans="3:6" x14ac:dyDescent="0.25">
      <c r="C729" s="7"/>
      <c r="D729" s="7"/>
      <c r="E729" s="2"/>
      <c r="F729" s="68"/>
    </row>
    <row r="730" spans="3:6" x14ac:dyDescent="0.25">
      <c r="C730" s="7"/>
      <c r="D730" s="7"/>
      <c r="E730" s="2"/>
      <c r="F730" s="68"/>
    </row>
    <row r="731" spans="3:6" x14ac:dyDescent="0.25">
      <c r="C731" s="7"/>
      <c r="D731" s="7"/>
      <c r="E731" s="2"/>
      <c r="F731" s="68"/>
    </row>
    <row r="732" spans="3:6" x14ac:dyDescent="0.25">
      <c r="C732" s="7"/>
      <c r="D732" s="7"/>
      <c r="E732" s="2"/>
      <c r="F732" s="68"/>
    </row>
    <row r="733" spans="3:6" x14ac:dyDescent="0.25">
      <c r="C733" s="7"/>
      <c r="D733" s="7"/>
      <c r="E733" s="2"/>
      <c r="F733" s="68"/>
    </row>
    <row r="734" spans="3:6" x14ac:dyDescent="0.25">
      <c r="C734" s="7"/>
      <c r="D734" s="7"/>
      <c r="E734" s="2"/>
      <c r="F734" s="68"/>
    </row>
    <row r="735" spans="3:6" x14ac:dyDescent="0.25">
      <c r="C735" s="7"/>
      <c r="D735" s="7"/>
      <c r="E735" s="2"/>
      <c r="F735" s="68"/>
    </row>
    <row r="736" spans="3:6" x14ac:dyDescent="0.25">
      <c r="C736" s="7"/>
      <c r="D736" s="7"/>
      <c r="E736" s="2"/>
      <c r="F736" s="68"/>
    </row>
    <row r="737" spans="3:6" x14ac:dyDescent="0.25">
      <c r="C737" s="7"/>
      <c r="D737" s="7"/>
      <c r="E737" s="2"/>
      <c r="F737" s="68"/>
    </row>
    <row r="738" spans="3:6" x14ac:dyDescent="0.25">
      <c r="C738" s="7"/>
      <c r="D738" s="7"/>
      <c r="E738" s="2"/>
      <c r="F738" s="68"/>
    </row>
    <row r="739" spans="3:6" x14ac:dyDescent="0.25">
      <c r="C739" s="7"/>
      <c r="D739" s="7"/>
      <c r="E739" s="2"/>
      <c r="F739" s="68"/>
    </row>
    <row r="740" spans="3:6" x14ac:dyDescent="0.25">
      <c r="C740" s="7"/>
      <c r="D740" s="7"/>
      <c r="E740" s="2"/>
      <c r="F740" s="68"/>
    </row>
    <row r="741" spans="3:6" x14ac:dyDescent="0.25">
      <c r="C741" s="7"/>
      <c r="D741" s="7"/>
      <c r="E741" s="2"/>
      <c r="F741" s="68"/>
    </row>
    <row r="742" spans="3:6" x14ac:dyDescent="0.25">
      <c r="C742" s="7"/>
      <c r="D742" s="7"/>
      <c r="E742" s="2"/>
      <c r="F742" s="68"/>
    </row>
    <row r="743" spans="3:6" x14ac:dyDescent="0.25">
      <c r="C743" s="7"/>
      <c r="D743" s="7"/>
      <c r="E743" s="2"/>
      <c r="F743" s="68"/>
    </row>
    <row r="744" spans="3:6" x14ac:dyDescent="0.25">
      <c r="C744" s="7"/>
      <c r="D744" s="7"/>
      <c r="E744" s="2"/>
      <c r="F744" s="68"/>
    </row>
    <row r="745" spans="3:6" x14ac:dyDescent="0.25">
      <c r="C745" s="7"/>
      <c r="D745" s="7"/>
      <c r="E745" s="2"/>
      <c r="F745" s="68"/>
    </row>
    <row r="746" spans="3:6" x14ac:dyDescent="0.25">
      <c r="C746" s="7"/>
      <c r="D746" s="7"/>
      <c r="E746" s="2"/>
      <c r="F746" s="68"/>
    </row>
    <row r="747" spans="3:6" x14ac:dyDescent="0.25">
      <c r="C747" s="7"/>
      <c r="D747" s="7"/>
      <c r="E747" s="2"/>
      <c r="F747" s="68"/>
    </row>
    <row r="748" spans="3:6" x14ac:dyDescent="0.25">
      <c r="C748" s="7"/>
      <c r="D748" s="7"/>
      <c r="E748" s="2"/>
      <c r="F748" s="68"/>
    </row>
    <row r="749" spans="3:6" x14ac:dyDescent="0.25">
      <c r="C749" s="7"/>
      <c r="D749" s="7"/>
      <c r="E749" s="2"/>
      <c r="F749" s="68"/>
    </row>
    <row r="750" spans="3:6" x14ac:dyDescent="0.25">
      <c r="C750" s="7"/>
      <c r="D750" s="7"/>
      <c r="E750" s="2"/>
      <c r="F750" s="68"/>
    </row>
    <row r="751" spans="3:6" x14ac:dyDescent="0.25">
      <c r="C751" s="7"/>
      <c r="D751" s="7"/>
      <c r="E751" s="2"/>
      <c r="F751" s="68"/>
    </row>
    <row r="752" spans="3:6" x14ac:dyDescent="0.25">
      <c r="C752" s="7"/>
      <c r="D752" s="7"/>
      <c r="E752" s="2"/>
      <c r="F752" s="68"/>
    </row>
    <row r="753" spans="3:6" x14ac:dyDescent="0.25">
      <c r="C753" s="7"/>
      <c r="D753" s="7"/>
      <c r="E753" s="2"/>
      <c r="F753" s="68"/>
    </row>
    <row r="754" spans="3:6" x14ac:dyDescent="0.25">
      <c r="C754" s="7"/>
      <c r="D754" s="7"/>
      <c r="E754" s="2"/>
      <c r="F754" s="68"/>
    </row>
    <row r="755" spans="3:6" x14ac:dyDescent="0.25">
      <c r="C755" s="7"/>
      <c r="D755" s="7"/>
      <c r="E755" s="2"/>
      <c r="F755" s="68"/>
    </row>
    <row r="756" spans="3:6" x14ac:dyDescent="0.25">
      <c r="C756" s="7"/>
      <c r="D756" s="7"/>
      <c r="E756" s="2"/>
      <c r="F756" s="68"/>
    </row>
    <row r="757" spans="3:6" x14ac:dyDescent="0.25">
      <c r="C757" s="7"/>
      <c r="D757" s="7"/>
      <c r="E757" s="2"/>
      <c r="F757" s="68"/>
    </row>
    <row r="758" spans="3:6" x14ac:dyDescent="0.25">
      <c r="C758" s="7"/>
      <c r="D758" s="7"/>
      <c r="E758" s="2"/>
      <c r="F758" s="68"/>
    </row>
    <row r="759" spans="3:6" x14ac:dyDescent="0.25">
      <c r="C759" s="7"/>
      <c r="D759" s="7"/>
      <c r="E759" s="2"/>
      <c r="F759" s="68"/>
    </row>
    <row r="760" spans="3:6" x14ac:dyDescent="0.25">
      <c r="C760" s="7"/>
      <c r="D760" s="7"/>
      <c r="E760" s="2"/>
      <c r="F760" s="68"/>
    </row>
    <row r="761" spans="3:6" x14ac:dyDescent="0.25">
      <c r="C761" s="7"/>
      <c r="D761" s="7"/>
      <c r="E761" s="2"/>
      <c r="F761" s="68"/>
    </row>
    <row r="762" spans="3:6" x14ac:dyDescent="0.25">
      <c r="C762" s="7"/>
      <c r="D762" s="7"/>
      <c r="E762" s="2"/>
      <c r="F762" s="68"/>
    </row>
    <row r="763" spans="3:6" x14ac:dyDescent="0.25">
      <c r="C763" s="7"/>
      <c r="D763" s="7"/>
      <c r="E763" s="2"/>
      <c r="F763" s="68"/>
    </row>
    <row r="764" spans="3:6" x14ac:dyDescent="0.25">
      <c r="C764" s="7"/>
      <c r="D764" s="7"/>
      <c r="E764" s="2"/>
      <c r="F764" s="68"/>
    </row>
    <row r="765" spans="3:6" x14ac:dyDescent="0.25">
      <c r="C765" s="7"/>
      <c r="D765" s="7"/>
      <c r="E765" s="2"/>
      <c r="F765" s="68"/>
    </row>
    <row r="766" spans="3:6" x14ac:dyDescent="0.25">
      <c r="C766" s="7"/>
      <c r="D766" s="7"/>
      <c r="E766" s="2"/>
      <c r="F766" s="68"/>
    </row>
    <row r="767" spans="3:6" x14ac:dyDescent="0.25">
      <c r="C767" s="7"/>
      <c r="D767" s="7"/>
      <c r="E767" s="2"/>
      <c r="F767" s="68"/>
    </row>
    <row r="768" spans="3:6" x14ac:dyDescent="0.25">
      <c r="C768" s="7"/>
      <c r="D768" s="7"/>
      <c r="E768" s="2"/>
      <c r="F768" s="68"/>
    </row>
    <row r="769" spans="3:6" x14ac:dyDescent="0.25">
      <c r="C769" s="7"/>
      <c r="D769" s="7"/>
      <c r="E769" s="2"/>
      <c r="F769" s="68"/>
    </row>
    <row r="770" spans="3:6" x14ac:dyDescent="0.25">
      <c r="C770" s="7"/>
      <c r="D770" s="7"/>
      <c r="E770" s="2"/>
      <c r="F770" s="68"/>
    </row>
    <row r="771" spans="3:6" x14ac:dyDescent="0.25">
      <c r="C771" s="7"/>
      <c r="D771" s="7"/>
      <c r="E771" s="2"/>
      <c r="F771" s="68"/>
    </row>
    <row r="772" spans="3:6" x14ac:dyDescent="0.25">
      <c r="C772" s="7"/>
      <c r="D772" s="7"/>
      <c r="E772" s="2"/>
      <c r="F772" s="68"/>
    </row>
    <row r="773" spans="3:6" x14ac:dyDescent="0.25">
      <c r="C773" s="7"/>
      <c r="D773" s="7"/>
      <c r="E773" s="2"/>
      <c r="F773" s="68"/>
    </row>
    <row r="774" spans="3:6" x14ac:dyDescent="0.25">
      <c r="C774" s="7"/>
      <c r="D774" s="7"/>
      <c r="E774" s="2"/>
      <c r="F774" s="68"/>
    </row>
    <row r="775" spans="3:6" x14ac:dyDescent="0.25">
      <c r="C775" s="7"/>
      <c r="D775" s="7"/>
      <c r="E775" s="2"/>
      <c r="F775" s="68"/>
    </row>
    <row r="776" spans="3:6" x14ac:dyDescent="0.25">
      <c r="C776" s="7"/>
      <c r="D776" s="7"/>
      <c r="E776" s="2"/>
      <c r="F776" s="68"/>
    </row>
    <row r="777" spans="3:6" x14ac:dyDescent="0.25">
      <c r="C777" s="7"/>
      <c r="D777" s="7"/>
      <c r="E777" s="2"/>
      <c r="F777" s="68"/>
    </row>
    <row r="778" spans="3:6" x14ac:dyDescent="0.25">
      <c r="C778" s="7"/>
      <c r="D778" s="7"/>
      <c r="E778" s="2"/>
      <c r="F778" s="68"/>
    </row>
    <row r="779" spans="3:6" x14ac:dyDescent="0.25">
      <c r="C779" s="7"/>
      <c r="D779" s="7"/>
      <c r="E779" s="2"/>
      <c r="F779" s="68"/>
    </row>
    <row r="780" spans="3:6" x14ac:dyDescent="0.25">
      <c r="C780" s="7"/>
      <c r="D780" s="7"/>
      <c r="E780" s="2"/>
      <c r="F780" s="68"/>
    </row>
    <row r="781" spans="3:6" x14ac:dyDescent="0.25">
      <c r="C781" s="7"/>
      <c r="D781" s="7"/>
      <c r="E781" s="2"/>
      <c r="F781" s="68"/>
    </row>
    <row r="782" spans="3:6" x14ac:dyDescent="0.25">
      <c r="C782" s="7"/>
      <c r="D782" s="7"/>
      <c r="E782" s="2"/>
      <c r="F782" s="68"/>
    </row>
    <row r="783" spans="3:6" x14ac:dyDescent="0.25">
      <c r="C783" s="7"/>
      <c r="D783" s="7"/>
      <c r="E783" s="2"/>
      <c r="F783" s="68"/>
    </row>
    <row r="784" spans="3:6" x14ac:dyDescent="0.25">
      <c r="C784" s="7"/>
      <c r="D784" s="7"/>
      <c r="E784" s="2"/>
      <c r="F784" s="68"/>
    </row>
    <row r="785" spans="3:6" x14ac:dyDescent="0.25">
      <c r="C785" s="7"/>
      <c r="D785" s="7"/>
      <c r="E785" s="2"/>
      <c r="F785" s="68"/>
    </row>
    <row r="786" spans="3:6" x14ac:dyDescent="0.25">
      <c r="C786" s="7"/>
      <c r="D786" s="7"/>
      <c r="E786" s="2"/>
      <c r="F786" s="68"/>
    </row>
    <row r="787" spans="3:6" x14ac:dyDescent="0.25">
      <c r="C787" s="7"/>
      <c r="D787" s="7"/>
      <c r="E787" s="2"/>
      <c r="F787" s="68"/>
    </row>
    <row r="788" spans="3:6" x14ac:dyDescent="0.25">
      <c r="C788" s="7"/>
      <c r="D788" s="7"/>
      <c r="E788" s="2"/>
      <c r="F788" s="68"/>
    </row>
    <row r="789" spans="3:6" x14ac:dyDescent="0.25">
      <c r="C789" s="7"/>
      <c r="D789" s="7"/>
      <c r="E789" s="2"/>
      <c r="F789" s="68"/>
    </row>
    <row r="790" spans="3:6" x14ac:dyDescent="0.25">
      <c r="C790" s="7"/>
      <c r="D790" s="7"/>
      <c r="E790" s="2"/>
      <c r="F790" s="68"/>
    </row>
    <row r="791" spans="3:6" x14ac:dyDescent="0.25">
      <c r="C791" s="7"/>
      <c r="D791" s="7"/>
      <c r="E791" s="2"/>
      <c r="F791" s="68"/>
    </row>
    <row r="792" spans="3:6" x14ac:dyDescent="0.25">
      <c r="C792" s="7"/>
      <c r="D792" s="7"/>
      <c r="E792" s="2"/>
      <c r="F792" s="68"/>
    </row>
    <row r="793" spans="3:6" x14ac:dyDescent="0.25">
      <c r="C793" s="7"/>
      <c r="D793" s="7"/>
      <c r="E793" s="2"/>
      <c r="F793" s="68"/>
    </row>
    <row r="794" spans="3:6" x14ac:dyDescent="0.25">
      <c r="C794" s="7"/>
      <c r="D794" s="7"/>
      <c r="E794" s="2"/>
      <c r="F794" s="68"/>
    </row>
    <row r="795" spans="3:6" x14ac:dyDescent="0.25">
      <c r="C795" s="7"/>
      <c r="D795" s="7"/>
      <c r="E795" s="2"/>
      <c r="F795" s="68"/>
    </row>
    <row r="796" spans="3:6" x14ac:dyDescent="0.25">
      <c r="C796" s="7"/>
      <c r="D796" s="7"/>
      <c r="E796" s="2"/>
      <c r="F796" s="68"/>
    </row>
    <row r="797" spans="3:6" x14ac:dyDescent="0.25">
      <c r="C797" s="7"/>
      <c r="D797" s="7"/>
      <c r="E797" s="2"/>
      <c r="F797" s="68"/>
    </row>
    <row r="798" spans="3:6" x14ac:dyDescent="0.25">
      <c r="C798" s="7"/>
      <c r="D798" s="7"/>
      <c r="E798" s="2"/>
      <c r="F798" s="68"/>
    </row>
    <row r="799" spans="3:6" x14ac:dyDescent="0.25">
      <c r="C799" s="7"/>
      <c r="D799" s="7"/>
      <c r="E799" s="2"/>
      <c r="F799" s="68"/>
    </row>
    <row r="800" spans="3:6" x14ac:dyDescent="0.25">
      <c r="C800" s="7"/>
      <c r="D800" s="7"/>
      <c r="E800" s="2"/>
      <c r="F800" s="68"/>
    </row>
    <row r="801" spans="3:6" x14ac:dyDescent="0.25">
      <c r="C801" s="7"/>
      <c r="D801" s="7"/>
      <c r="E801" s="2"/>
      <c r="F801" s="68"/>
    </row>
    <row r="802" spans="3:6" x14ac:dyDescent="0.25">
      <c r="C802" s="7"/>
      <c r="D802" s="7"/>
      <c r="E802" s="2"/>
      <c r="F802" s="68"/>
    </row>
    <row r="803" spans="3:6" x14ac:dyDescent="0.25">
      <c r="C803" s="7"/>
      <c r="D803" s="7"/>
      <c r="E803" s="2"/>
      <c r="F803" s="68"/>
    </row>
    <row r="804" spans="3:6" x14ac:dyDescent="0.25">
      <c r="C804" s="7"/>
      <c r="D804" s="7"/>
      <c r="E804" s="2"/>
      <c r="F804" s="68"/>
    </row>
    <row r="805" spans="3:6" x14ac:dyDescent="0.25">
      <c r="C805" s="7"/>
      <c r="D805" s="7"/>
      <c r="E805" s="2"/>
      <c r="F805" s="68"/>
    </row>
    <row r="806" spans="3:6" x14ac:dyDescent="0.25">
      <c r="C806" s="7"/>
      <c r="D806" s="7"/>
      <c r="E806" s="2"/>
      <c r="F806" s="68"/>
    </row>
    <row r="807" spans="3:6" x14ac:dyDescent="0.25">
      <c r="C807" s="7"/>
      <c r="D807" s="7"/>
      <c r="E807" s="2"/>
      <c r="F807" s="68"/>
    </row>
    <row r="808" spans="3:6" x14ac:dyDescent="0.25">
      <c r="C808" s="7"/>
      <c r="D808" s="7"/>
      <c r="E808" s="2"/>
      <c r="F808" s="68"/>
    </row>
    <row r="809" spans="3:6" x14ac:dyDescent="0.25">
      <c r="C809" s="7"/>
      <c r="D809" s="7"/>
      <c r="E809" s="2"/>
      <c r="F809" s="68"/>
    </row>
    <row r="810" spans="3:6" x14ac:dyDescent="0.25">
      <c r="C810" s="7"/>
      <c r="D810" s="7"/>
      <c r="E810" s="2"/>
      <c r="F810" s="68"/>
    </row>
    <row r="811" spans="3:6" x14ac:dyDescent="0.25">
      <c r="C811" s="7"/>
      <c r="D811" s="7"/>
      <c r="E811" s="2"/>
      <c r="F811" s="68"/>
    </row>
    <row r="812" spans="3:6" x14ac:dyDescent="0.25">
      <c r="C812" s="7"/>
      <c r="D812" s="7"/>
      <c r="E812" s="2"/>
      <c r="F812" s="68"/>
    </row>
    <row r="813" spans="3:6" x14ac:dyDescent="0.25">
      <c r="C813" s="7"/>
      <c r="D813" s="7"/>
      <c r="E813" s="2"/>
      <c r="F813" s="68"/>
    </row>
    <row r="814" spans="3:6" x14ac:dyDescent="0.25">
      <c r="C814" s="7"/>
      <c r="D814" s="7"/>
      <c r="E814" s="2"/>
      <c r="F814" s="68"/>
    </row>
    <row r="815" spans="3:6" x14ac:dyDescent="0.25">
      <c r="C815" s="7"/>
      <c r="D815" s="7"/>
      <c r="E815" s="2"/>
      <c r="F815" s="68"/>
    </row>
    <row r="816" spans="3:6" x14ac:dyDescent="0.25">
      <c r="C816" s="7"/>
      <c r="D816" s="7"/>
      <c r="E816" s="2"/>
      <c r="F816" s="68"/>
    </row>
    <row r="817" spans="3:6" x14ac:dyDescent="0.25">
      <c r="C817" s="7"/>
      <c r="D817" s="7"/>
      <c r="E817" s="2"/>
      <c r="F817" s="68"/>
    </row>
    <row r="818" spans="3:6" x14ac:dyDescent="0.25">
      <c r="C818" s="7"/>
      <c r="D818" s="7"/>
      <c r="E818" s="2"/>
      <c r="F818" s="68"/>
    </row>
    <row r="819" spans="3:6" x14ac:dyDescent="0.25">
      <c r="C819" s="7"/>
      <c r="D819" s="7"/>
      <c r="E819" s="2"/>
      <c r="F819" s="68"/>
    </row>
    <row r="820" spans="3:6" x14ac:dyDescent="0.25">
      <c r="C820" s="7"/>
      <c r="D820" s="7"/>
      <c r="E820" s="2"/>
      <c r="F820" s="68"/>
    </row>
    <row r="821" spans="3:6" x14ac:dyDescent="0.25">
      <c r="C821" s="7"/>
      <c r="D821" s="7"/>
      <c r="E821" s="2"/>
      <c r="F821" s="68"/>
    </row>
    <row r="822" spans="3:6" x14ac:dyDescent="0.25">
      <c r="C822" s="7"/>
      <c r="D822" s="7"/>
      <c r="E822" s="2"/>
      <c r="F822" s="68"/>
    </row>
    <row r="823" spans="3:6" x14ac:dyDescent="0.25">
      <c r="C823" s="7"/>
      <c r="D823" s="7"/>
      <c r="E823" s="2"/>
      <c r="F823" s="68"/>
    </row>
    <row r="824" spans="3:6" x14ac:dyDescent="0.25">
      <c r="C824" s="7"/>
      <c r="D824" s="7"/>
      <c r="E824" s="2"/>
      <c r="F824" s="68"/>
    </row>
    <row r="825" spans="3:6" x14ac:dyDescent="0.25">
      <c r="C825" s="7"/>
      <c r="D825" s="7"/>
      <c r="E825" s="2"/>
      <c r="F825" s="68"/>
    </row>
    <row r="826" spans="3:6" x14ac:dyDescent="0.25">
      <c r="C826" s="7"/>
      <c r="D826" s="7"/>
      <c r="E826" s="2"/>
      <c r="F826" s="68"/>
    </row>
    <row r="827" spans="3:6" x14ac:dyDescent="0.25">
      <c r="C827" s="7"/>
      <c r="D827" s="7"/>
      <c r="E827" s="2"/>
      <c r="F827" s="68"/>
    </row>
    <row r="828" spans="3:6" x14ac:dyDescent="0.25">
      <c r="C828" s="7"/>
      <c r="D828" s="7"/>
      <c r="E828" s="2"/>
      <c r="F828" s="68"/>
    </row>
    <row r="829" spans="3:6" x14ac:dyDescent="0.25">
      <c r="C829" s="7"/>
      <c r="D829" s="7"/>
      <c r="E829" s="2"/>
      <c r="F829" s="68"/>
    </row>
    <row r="830" spans="3:6" x14ac:dyDescent="0.25">
      <c r="C830" s="7"/>
      <c r="D830" s="7"/>
      <c r="E830" s="2"/>
      <c r="F830" s="68"/>
    </row>
    <row r="831" spans="3:6" x14ac:dyDescent="0.25">
      <c r="C831" s="7"/>
      <c r="D831" s="7"/>
      <c r="E831" s="2"/>
      <c r="F831" s="68"/>
    </row>
    <row r="832" spans="3:6" x14ac:dyDescent="0.25">
      <c r="C832" s="7"/>
      <c r="D832" s="7"/>
      <c r="E832" s="2"/>
      <c r="F832" s="68"/>
    </row>
    <row r="833" spans="3:6" x14ac:dyDescent="0.25">
      <c r="C833" s="7"/>
      <c r="D833" s="7"/>
      <c r="E833" s="2"/>
      <c r="F833" s="68"/>
    </row>
    <row r="834" spans="3:6" x14ac:dyDescent="0.25">
      <c r="C834" s="7"/>
      <c r="D834" s="7"/>
      <c r="E834" s="2"/>
      <c r="F834" s="68"/>
    </row>
    <row r="835" spans="3:6" x14ac:dyDescent="0.25">
      <c r="C835" s="7"/>
      <c r="D835" s="7"/>
      <c r="E835" s="2"/>
      <c r="F835" s="68"/>
    </row>
    <row r="836" spans="3:6" x14ac:dyDescent="0.25">
      <c r="C836" s="7"/>
      <c r="D836" s="7"/>
      <c r="E836" s="2"/>
      <c r="F836" s="68"/>
    </row>
    <row r="837" spans="3:6" x14ac:dyDescent="0.25">
      <c r="C837" s="7"/>
      <c r="D837" s="7"/>
      <c r="E837" s="2"/>
      <c r="F837" s="68"/>
    </row>
    <row r="838" spans="3:6" x14ac:dyDescent="0.25">
      <c r="C838" s="7"/>
      <c r="D838" s="7"/>
      <c r="E838" s="2"/>
      <c r="F838" s="68"/>
    </row>
    <row r="839" spans="3:6" x14ac:dyDescent="0.25">
      <c r="C839" s="7"/>
      <c r="D839" s="7"/>
      <c r="E839" s="2"/>
      <c r="F839" s="68"/>
    </row>
    <row r="840" spans="3:6" x14ac:dyDescent="0.25">
      <c r="C840" s="7"/>
      <c r="D840" s="7"/>
      <c r="E840" s="2"/>
      <c r="F840" s="68"/>
    </row>
    <row r="841" spans="3:6" x14ac:dyDescent="0.25">
      <c r="C841" s="7"/>
      <c r="D841" s="7"/>
      <c r="E841" s="2"/>
      <c r="F841" s="68"/>
    </row>
    <row r="842" spans="3:6" x14ac:dyDescent="0.25">
      <c r="C842" s="7"/>
      <c r="D842" s="7"/>
      <c r="E842" s="2"/>
      <c r="F842" s="68"/>
    </row>
    <row r="843" spans="3:6" x14ac:dyDescent="0.25">
      <c r="C843" s="7"/>
      <c r="D843" s="7"/>
      <c r="E843" s="2"/>
      <c r="F843" s="68"/>
    </row>
    <row r="844" spans="3:6" x14ac:dyDescent="0.25">
      <c r="C844" s="7"/>
      <c r="D844" s="7"/>
      <c r="E844" s="2"/>
      <c r="F844" s="68"/>
    </row>
    <row r="845" spans="3:6" x14ac:dyDescent="0.25">
      <c r="C845" s="7"/>
      <c r="D845" s="7"/>
      <c r="E845" s="2"/>
      <c r="F845" s="68"/>
    </row>
    <row r="846" spans="3:6" x14ac:dyDescent="0.25">
      <c r="C846" s="7"/>
      <c r="D846" s="7"/>
      <c r="E846" s="2"/>
      <c r="F846" s="68"/>
    </row>
    <row r="847" spans="3:6" x14ac:dyDescent="0.25">
      <c r="C847" s="7"/>
      <c r="D847" s="7"/>
      <c r="E847" s="2"/>
      <c r="F847" s="68"/>
    </row>
    <row r="848" spans="3:6" x14ac:dyDescent="0.25">
      <c r="C848" s="7"/>
      <c r="D848" s="7"/>
      <c r="E848" s="2"/>
      <c r="F848" s="68"/>
    </row>
    <row r="849" spans="3:6" x14ac:dyDescent="0.25">
      <c r="C849" s="7"/>
      <c r="D849" s="7"/>
      <c r="E849" s="2"/>
      <c r="F849" s="68"/>
    </row>
    <row r="850" spans="3:6" x14ac:dyDescent="0.25">
      <c r="C850" s="7"/>
      <c r="D850" s="7"/>
      <c r="E850" s="2"/>
      <c r="F850" s="68"/>
    </row>
    <row r="851" spans="3:6" x14ac:dyDescent="0.25">
      <c r="C851" s="7"/>
      <c r="D851" s="7"/>
      <c r="E851" s="2"/>
      <c r="F851" s="68"/>
    </row>
    <row r="852" spans="3:6" x14ac:dyDescent="0.25">
      <c r="C852" s="7"/>
      <c r="D852" s="7"/>
      <c r="E852" s="2"/>
      <c r="F852" s="68"/>
    </row>
    <row r="853" spans="3:6" x14ac:dyDescent="0.25">
      <c r="C853" s="7"/>
      <c r="D853" s="7"/>
      <c r="E853" s="2"/>
      <c r="F853" s="68"/>
    </row>
    <row r="854" spans="3:6" x14ac:dyDescent="0.25">
      <c r="C854" s="7"/>
      <c r="D854" s="7"/>
      <c r="E854" s="2"/>
      <c r="F854" s="68"/>
    </row>
    <row r="855" spans="3:6" x14ac:dyDescent="0.25">
      <c r="C855" s="7"/>
      <c r="D855" s="7"/>
      <c r="E855" s="2"/>
      <c r="F855" s="68"/>
    </row>
    <row r="856" spans="3:6" x14ac:dyDescent="0.25">
      <c r="C856" s="7"/>
      <c r="D856" s="7"/>
      <c r="E856" s="2"/>
      <c r="F856" s="68"/>
    </row>
    <row r="857" spans="3:6" x14ac:dyDescent="0.25">
      <c r="C857" s="7"/>
      <c r="D857" s="7"/>
      <c r="E857" s="2"/>
      <c r="F857" s="68"/>
    </row>
    <row r="858" spans="3:6" x14ac:dyDescent="0.25">
      <c r="C858" s="7"/>
      <c r="D858" s="7"/>
      <c r="E858" s="2"/>
      <c r="F858" s="68"/>
    </row>
    <row r="859" spans="3:6" x14ac:dyDescent="0.25">
      <c r="C859" s="7"/>
      <c r="D859" s="7"/>
      <c r="E859" s="2"/>
      <c r="F859" s="68"/>
    </row>
    <row r="860" spans="3:6" x14ac:dyDescent="0.25">
      <c r="C860" s="7"/>
      <c r="D860" s="7"/>
      <c r="E860" s="2"/>
      <c r="F860" s="68"/>
    </row>
    <row r="861" spans="3:6" x14ac:dyDescent="0.25">
      <c r="C861" s="7"/>
      <c r="D861" s="7"/>
      <c r="E861" s="2"/>
      <c r="F861" s="68"/>
    </row>
    <row r="862" spans="3:6" x14ac:dyDescent="0.25">
      <c r="C862" s="7"/>
      <c r="D862" s="7"/>
      <c r="E862" s="2"/>
      <c r="F862" s="68"/>
    </row>
    <row r="863" spans="3:6" x14ac:dyDescent="0.25">
      <c r="C863" s="7"/>
      <c r="D863" s="7"/>
      <c r="E863" s="2"/>
      <c r="F863" s="68"/>
    </row>
    <row r="864" spans="3:6" x14ac:dyDescent="0.25">
      <c r="C864" s="7"/>
      <c r="D864" s="7"/>
      <c r="E864" s="2"/>
      <c r="F864" s="68"/>
    </row>
    <row r="865" spans="3:6" x14ac:dyDescent="0.25">
      <c r="C865" s="7"/>
      <c r="D865" s="7"/>
      <c r="E865" s="2"/>
      <c r="F865" s="68"/>
    </row>
    <row r="866" spans="3:6" x14ac:dyDescent="0.25">
      <c r="C866" s="7"/>
      <c r="D866" s="7"/>
      <c r="E866" s="2"/>
      <c r="F866" s="68"/>
    </row>
    <row r="867" spans="3:6" x14ac:dyDescent="0.25">
      <c r="C867" s="7"/>
      <c r="D867" s="7"/>
      <c r="E867" s="2"/>
      <c r="F867" s="68"/>
    </row>
    <row r="868" spans="3:6" x14ac:dyDescent="0.25">
      <c r="C868" s="7"/>
      <c r="D868" s="7"/>
      <c r="E868" s="2"/>
      <c r="F868" s="68"/>
    </row>
    <row r="869" spans="3:6" x14ac:dyDescent="0.25">
      <c r="C869" s="7"/>
      <c r="D869" s="7"/>
      <c r="E869" s="2"/>
      <c r="F869" s="68"/>
    </row>
    <row r="870" spans="3:6" x14ac:dyDescent="0.25">
      <c r="C870" s="7"/>
      <c r="D870" s="7"/>
      <c r="E870" s="2"/>
      <c r="F870" s="68"/>
    </row>
    <row r="871" spans="3:6" x14ac:dyDescent="0.25">
      <c r="C871" s="7"/>
      <c r="D871" s="7"/>
      <c r="E871" s="2"/>
      <c r="F871" s="68"/>
    </row>
    <row r="872" spans="3:6" x14ac:dyDescent="0.25">
      <c r="C872" s="7"/>
      <c r="D872" s="7"/>
      <c r="E872" s="2"/>
      <c r="F872" s="68"/>
    </row>
    <row r="873" spans="3:6" x14ac:dyDescent="0.25">
      <c r="C873" s="7"/>
      <c r="D873" s="7"/>
      <c r="E873" s="2"/>
      <c r="F873" s="68"/>
    </row>
    <row r="874" spans="3:6" x14ac:dyDescent="0.25">
      <c r="C874" s="7"/>
      <c r="D874" s="7"/>
      <c r="E874" s="2"/>
      <c r="F874" s="68"/>
    </row>
    <row r="875" spans="3:6" x14ac:dyDescent="0.25">
      <c r="C875" s="7"/>
      <c r="D875" s="7"/>
      <c r="E875" s="2"/>
      <c r="F875" s="68"/>
    </row>
    <row r="876" spans="3:6" x14ac:dyDescent="0.25">
      <c r="C876" s="7"/>
      <c r="D876" s="7"/>
      <c r="E876" s="2"/>
      <c r="F876" s="68"/>
    </row>
    <row r="877" spans="3:6" x14ac:dyDescent="0.25">
      <c r="C877" s="7"/>
      <c r="D877" s="7"/>
      <c r="E877" s="2"/>
      <c r="F877" s="68"/>
    </row>
    <row r="878" spans="3:6" x14ac:dyDescent="0.25">
      <c r="C878" s="7"/>
      <c r="D878" s="7"/>
      <c r="E878" s="2"/>
      <c r="F878" s="68"/>
    </row>
    <row r="879" spans="3:6" x14ac:dyDescent="0.25">
      <c r="C879" s="7"/>
      <c r="D879" s="7"/>
      <c r="E879" s="2"/>
      <c r="F879" s="68"/>
    </row>
    <row r="880" spans="3:6" x14ac:dyDescent="0.25">
      <c r="C880" s="7"/>
      <c r="D880" s="7"/>
      <c r="E880" s="2"/>
      <c r="F880" s="68"/>
    </row>
    <row r="881" spans="3:6" x14ac:dyDescent="0.25">
      <c r="C881" s="7"/>
      <c r="D881" s="7"/>
      <c r="E881" s="2"/>
      <c r="F881" s="68"/>
    </row>
    <row r="882" spans="3:6" x14ac:dyDescent="0.25">
      <c r="C882" s="7"/>
      <c r="D882" s="7"/>
      <c r="E882" s="2"/>
      <c r="F882" s="68"/>
    </row>
    <row r="883" spans="3:6" x14ac:dyDescent="0.25">
      <c r="C883" s="7"/>
      <c r="D883" s="7"/>
      <c r="E883" s="2"/>
      <c r="F883" s="68"/>
    </row>
    <row r="884" spans="3:6" x14ac:dyDescent="0.25">
      <c r="C884" s="7"/>
      <c r="D884" s="7"/>
      <c r="E884" s="2"/>
      <c r="F884" s="68"/>
    </row>
    <row r="885" spans="3:6" x14ac:dyDescent="0.25">
      <c r="C885" s="7"/>
      <c r="D885" s="7"/>
      <c r="E885" s="2"/>
      <c r="F885" s="68"/>
    </row>
    <row r="886" spans="3:6" x14ac:dyDescent="0.25">
      <c r="C886" s="7"/>
      <c r="D886" s="7"/>
      <c r="E886" s="2"/>
      <c r="F886" s="68"/>
    </row>
    <row r="887" spans="3:6" x14ac:dyDescent="0.25">
      <c r="C887" s="7"/>
      <c r="D887" s="7"/>
      <c r="E887" s="2"/>
      <c r="F887" s="68"/>
    </row>
    <row r="888" spans="3:6" x14ac:dyDescent="0.25">
      <c r="C888" s="7"/>
      <c r="D888" s="7"/>
      <c r="E888" s="2"/>
      <c r="F888" s="68"/>
    </row>
    <row r="889" spans="3:6" x14ac:dyDescent="0.25">
      <c r="C889" s="7"/>
      <c r="D889" s="7"/>
      <c r="E889" s="2"/>
      <c r="F889" s="68"/>
    </row>
    <row r="890" spans="3:6" x14ac:dyDescent="0.25">
      <c r="C890" s="7"/>
      <c r="D890" s="7"/>
      <c r="E890" s="2"/>
      <c r="F890" s="68"/>
    </row>
    <row r="891" spans="3:6" x14ac:dyDescent="0.25">
      <c r="C891" s="7"/>
      <c r="D891" s="7"/>
      <c r="E891" s="2"/>
      <c r="F891" s="68"/>
    </row>
    <row r="892" spans="3:6" x14ac:dyDescent="0.25">
      <c r="C892" s="7"/>
      <c r="D892" s="7"/>
      <c r="E892" s="2"/>
      <c r="F892" s="68"/>
    </row>
    <row r="893" spans="3:6" x14ac:dyDescent="0.25">
      <c r="C893" s="7"/>
      <c r="D893" s="7"/>
      <c r="E893" s="2"/>
      <c r="F893" s="68"/>
    </row>
    <row r="894" spans="3:6" x14ac:dyDescent="0.25">
      <c r="C894" s="7"/>
      <c r="D894" s="7"/>
      <c r="E894" s="2"/>
      <c r="F894" s="68"/>
    </row>
    <row r="895" spans="3:6" x14ac:dyDescent="0.25">
      <c r="C895" s="7"/>
      <c r="D895" s="7"/>
      <c r="E895" s="2"/>
      <c r="F895" s="68"/>
    </row>
    <row r="896" spans="3:6" x14ac:dyDescent="0.25">
      <c r="C896" s="7"/>
      <c r="D896" s="7"/>
      <c r="E896" s="2"/>
      <c r="F896" s="68"/>
    </row>
    <row r="897" spans="3:6" x14ac:dyDescent="0.25">
      <c r="C897" s="7"/>
      <c r="D897" s="7"/>
      <c r="E897" s="2"/>
      <c r="F897" s="68"/>
    </row>
    <row r="898" spans="3:6" x14ac:dyDescent="0.25">
      <c r="C898" s="7"/>
      <c r="D898" s="7"/>
      <c r="E898" s="2"/>
      <c r="F898" s="68"/>
    </row>
    <row r="899" spans="3:6" x14ac:dyDescent="0.25">
      <c r="C899" s="7"/>
      <c r="D899" s="7"/>
      <c r="E899" s="2"/>
      <c r="F899" s="68"/>
    </row>
    <row r="900" spans="3:6" x14ac:dyDescent="0.25">
      <c r="C900" s="7"/>
      <c r="D900" s="7"/>
      <c r="E900" s="2"/>
      <c r="F900" s="68"/>
    </row>
    <row r="901" spans="3:6" x14ac:dyDescent="0.25">
      <c r="C901" s="7"/>
      <c r="D901" s="7"/>
      <c r="E901" s="2"/>
      <c r="F901" s="68"/>
    </row>
    <row r="902" spans="3:6" x14ac:dyDescent="0.25">
      <c r="C902" s="7"/>
      <c r="D902" s="7"/>
      <c r="E902" s="2"/>
      <c r="F902" s="68"/>
    </row>
    <row r="903" spans="3:6" x14ac:dyDescent="0.25">
      <c r="C903" s="7"/>
      <c r="D903" s="7"/>
      <c r="E903" s="2"/>
      <c r="F903" s="68"/>
    </row>
    <row r="904" spans="3:6" x14ac:dyDescent="0.25">
      <c r="C904" s="7"/>
      <c r="D904" s="7"/>
      <c r="E904" s="2"/>
      <c r="F904" s="68"/>
    </row>
    <row r="905" spans="3:6" x14ac:dyDescent="0.25">
      <c r="C905" s="7"/>
      <c r="D905" s="7"/>
      <c r="E905" s="2"/>
      <c r="F905" s="68"/>
    </row>
    <row r="906" spans="3:6" x14ac:dyDescent="0.25">
      <c r="C906" s="7"/>
      <c r="D906" s="7"/>
      <c r="E906" s="2"/>
      <c r="F906" s="68"/>
    </row>
    <row r="907" spans="3:6" x14ac:dyDescent="0.25">
      <c r="C907" s="7"/>
      <c r="D907" s="7"/>
      <c r="E907" s="2"/>
      <c r="F907" s="68"/>
    </row>
    <row r="908" spans="3:6" x14ac:dyDescent="0.25">
      <c r="C908" s="7"/>
      <c r="D908" s="7"/>
      <c r="E908" s="2"/>
      <c r="F908" s="68"/>
    </row>
    <row r="909" spans="3:6" x14ac:dyDescent="0.25">
      <c r="C909" s="7"/>
      <c r="D909" s="7"/>
      <c r="E909" s="2"/>
      <c r="F909" s="68"/>
    </row>
    <row r="910" spans="3:6" x14ac:dyDescent="0.25">
      <c r="C910" s="7"/>
      <c r="D910" s="7"/>
      <c r="E910" s="2"/>
      <c r="F910" s="68"/>
    </row>
    <row r="911" spans="3:6" x14ac:dyDescent="0.25">
      <c r="C911" s="7"/>
      <c r="D911" s="7"/>
      <c r="E911" s="2"/>
      <c r="F911" s="68"/>
    </row>
    <row r="912" spans="3:6" x14ac:dyDescent="0.25">
      <c r="C912" s="7"/>
      <c r="D912" s="7"/>
      <c r="E912" s="2"/>
      <c r="F912" s="68"/>
    </row>
    <row r="913" spans="3:6" x14ac:dyDescent="0.25">
      <c r="C913" s="7"/>
      <c r="D913" s="7"/>
      <c r="E913" s="2"/>
      <c r="F913" s="68"/>
    </row>
    <row r="914" spans="3:6" x14ac:dyDescent="0.25">
      <c r="C914" s="7"/>
      <c r="D914" s="7"/>
      <c r="E914" s="2"/>
      <c r="F914" s="68"/>
    </row>
    <row r="915" spans="3:6" x14ac:dyDescent="0.25">
      <c r="C915" s="7"/>
      <c r="D915" s="7"/>
      <c r="E915" s="2"/>
      <c r="F915" s="68"/>
    </row>
    <row r="916" spans="3:6" x14ac:dyDescent="0.25">
      <c r="C916" s="7"/>
      <c r="D916" s="7"/>
      <c r="E916" s="2"/>
      <c r="F916" s="68"/>
    </row>
    <row r="917" spans="3:6" x14ac:dyDescent="0.25">
      <c r="C917" s="7"/>
      <c r="D917" s="7"/>
      <c r="E917" s="2"/>
      <c r="F917" s="68"/>
    </row>
    <row r="918" spans="3:6" x14ac:dyDescent="0.25">
      <c r="C918" s="7"/>
      <c r="D918" s="7"/>
      <c r="E918" s="2"/>
      <c r="F918" s="68"/>
    </row>
    <row r="919" spans="3:6" x14ac:dyDescent="0.25">
      <c r="C919" s="7"/>
      <c r="D919" s="7"/>
      <c r="E919" s="2"/>
      <c r="F919" s="68"/>
    </row>
    <row r="920" spans="3:6" x14ac:dyDescent="0.25">
      <c r="C920" s="7"/>
      <c r="D920" s="7"/>
      <c r="E920" s="2"/>
      <c r="F920" s="68"/>
    </row>
    <row r="921" spans="3:6" x14ac:dyDescent="0.25">
      <c r="C921" s="7"/>
      <c r="D921" s="7"/>
      <c r="E921" s="2"/>
      <c r="F921" s="68"/>
    </row>
    <row r="922" spans="3:6" x14ac:dyDescent="0.25">
      <c r="C922" s="7"/>
      <c r="D922" s="7"/>
      <c r="E922" s="2"/>
      <c r="F922" s="68"/>
    </row>
    <row r="923" spans="3:6" x14ac:dyDescent="0.25">
      <c r="C923" s="7"/>
      <c r="D923" s="7"/>
      <c r="E923" s="2"/>
      <c r="F923" s="68"/>
    </row>
    <row r="924" spans="3:6" x14ac:dyDescent="0.25">
      <c r="C924" s="7"/>
      <c r="D924" s="7"/>
      <c r="E924" s="2"/>
      <c r="F924" s="68"/>
    </row>
    <row r="925" spans="3:6" x14ac:dyDescent="0.25">
      <c r="C925" s="7"/>
      <c r="D925" s="7"/>
      <c r="E925" s="2"/>
      <c r="F925" s="68"/>
    </row>
    <row r="926" spans="3:6" x14ac:dyDescent="0.25">
      <c r="C926" s="7"/>
      <c r="D926" s="7"/>
      <c r="E926" s="2"/>
      <c r="F926" s="68"/>
    </row>
    <row r="927" spans="3:6" x14ac:dyDescent="0.25">
      <c r="C927" s="7"/>
      <c r="D927" s="7"/>
      <c r="E927" s="2"/>
      <c r="F927" s="68"/>
    </row>
    <row r="928" spans="3:6" x14ac:dyDescent="0.25">
      <c r="C928" s="7"/>
      <c r="D928" s="7"/>
      <c r="E928" s="2"/>
      <c r="F928" s="68"/>
    </row>
    <row r="929" spans="3:6" x14ac:dyDescent="0.25">
      <c r="C929" s="7"/>
      <c r="D929" s="7"/>
      <c r="E929" s="2"/>
      <c r="F929" s="68"/>
    </row>
    <row r="930" spans="3:6" x14ac:dyDescent="0.25">
      <c r="C930" s="7"/>
      <c r="D930" s="7"/>
      <c r="E930" s="2"/>
      <c r="F930" s="68"/>
    </row>
    <row r="931" spans="3:6" x14ac:dyDescent="0.25">
      <c r="C931" s="7"/>
      <c r="D931" s="7"/>
      <c r="E931" s="2"/>
      <c r="F931" s="68"/>
    </row>
    <row r="932" spans="3:6" x14ac:dyDescent="0.25">
      <c r="C932" s="7"/>
      <c r="D932" s="7"/>
      <c r="E932" s="2"/>
      <c r="F932" s="68"/>
    </row>
    <row r="933" spans="3:6" x14ac:dyDescent="0.25">
      <c r="C933" s="7"/>
      <c r="D933" s="7"/>
      <c r="E933" s="2"/>
      <c r="F933" s="68"/>
    </row>
    <row r="934" spans="3:6" x14ac:dyDescent="0.25">
      <c r="C934" s="7"/>
      <c r="D934" s="7"/>
      <c r="E934" s="2"/>
      <c r="F934" s="68"/>
    </row>
    <row r="935" spans="3:6" x14ac:dyDescent="0.25">
      <c r="C935" s="7"/>
      <c r="D935" s="7"/>
      <c r="E935" s="2"/>
      <c r="F935" s="68"/>
    </row>
    <row r="936" spans="3:6" x14ac:dyDescent="0.25">
      <c r="C936" s="7"/>
      <c r="D936" s="7"/>
      <c r="E936" s="2"/>
      <c r="F936" s="68"/>
    </row>
    <row r="937" spans="3:6" x14ac:dyDescent="0.25">
      <c r="C937" s="7"/>
      <c r="D937" s="7"/>
      <c r="E937" s="2"/>
      <c r="F937" s="68"/>
    </row>
    <row r="938" spans="3:6" x14ac:dyDescent="0.25">
      <c r="C938" s="7"/>
      <c r="D938" s="7"/>
      <c r="E938" s="2"/>
      <c r="F938" s="68"/>
    </row>
    <row r="939" spans="3:6" x14ac:dyDescent="0.25">
      <c r="C939" s="7"/>
      <c r="D939" s="7"/>
      <c r="E939" s="2"/>
      <c r="F939" s="68"/>
    </row>
    <row r="940" spans="3:6" x14ac:dyDescent="0.25">
      <c r="C940" s="7"/>
      <c r="D940" s="7"/>
      <c r="E940" s="2"/>
      <c r="F940" s="68"/>
    </row>
    <row r="941" spans="3:6" x14ac:dyDescent="0.25">
      <c r="C941" s="7"/>
      <c r="D941" s="7"/>
      <c r="E941" s="2"/>
      <c r="F941" s="68"/>
    </row>
    <row r="942" spans="3:6" x14ac:dyDescent="0.25">
      <c r="C942" s="7"/>
      <c r="D942" s="7"/>
      <c r="E942" s="2"/>
      <c r="F942" s="68"/>
    </row>
    <row r="943" spans="3:6" x14ac:dyDescent="0.25">
      <c r="C943" s="7"/>
      <c r="D943" s="7"/>
      <c r="E943" s="2"/>
      <c r="F943" s="68"/>
    </row>
    <row r="944" spans="3:6" x14ac:dyDescent="0.25">
      <c r="C944" s="7"/>
      <c r="D944" s="7"/>
      <c r="E944" s="2"/>
      <c r="F944" s="68"/>
    </row>
    <row r="945" spans="3:6" x14ac:dyDescent="0.25">
      <c r="C945" s="7"/>
      <c r="D945" s="7"/>
      <c r="E945" s="2"/>
      <c r="F945" s="68"/>
    </row>
    <row r="946" spans="3:6" x14ac:dyDescent="0.25">
      <c r="C946" s="7"/>
      <c r="D946" s="7"/>
      <c r="E946" s="2"/>
      <c r="F946" s="68"/>
    </row>
    <row r="947" spans="3:6" x14ac:dyDescent="0.25">
      <c r="C947" s="7"/>
      <c r="D947" s="7"/>
      <c r="E947" s="2"/>
      <c r="F947" s="68"/>
    </row>
    <row r="948" spans="3:6" x14ac:dyDescent="0.25">
      <c r="C948" s="7"/>
      <c r="D948" s="7"/>
      <c r="E948" s="2"/>
      <c r="F948" s="68"/>
    </row>
    <row r="949" spans="3:6" x14ac:dyDescent="0.25">
      <c r="C949" s="7"/>
      <c r="D949" s="7"/>
      <c r="E949" s="2"/>
      <c r="F949" s="68"/>
    </row>
    <row r="950" spans="3:6" x14ac:dyDescent="0.25">
      <c r="C950" s="7"/>
      <c r="D950" s="7"/>
      <c r="E950" s="2"/>
      <c r="F950" s="68"/>
    </row>
    <row r="951" spans="3:6" x14ac:dyDescent="0.25">
      <c r="C951" s="7"/>
      <c r="D951" s="7"/>
      <c r="E951" s="2"/>
      <c r="F951" s="68"/>
    </row>
    <row r="952" spans="3:6" x14ac:dyDescent="0.25">
      <c r="C952" s="7"/>
      <c r="D952" s="7"/>
      <c r="E952" s="2"/>
      <c r="F952" s="68"/>
    </row>
    <row r="953" spans="3:6" x14ac:dyDescent="0.25">
      <c r="C953" s="7"/>
      <c r="D953" s="7"/>
      <c r="E953" s="2"/>
      <c r="F953" s="68"/>
    </row>
    <row r="954" spans="3:6" x14ac:dyDescent="0.25">
      <c r="C954" s="7"/>
      <c r="D954" s="7"/>
      <c r="E954" s="2"/>
      <c r="F954" s="68"/>
    </row>
    <row r="955" spans="3:6" x14ac:dyDescent="0.25">
      <c r="C955" s="7"/>
      <c r="D955" s="7"/>
      <c r="E955" s="2"/>
      <c r="F955" s="68"/>
    </row>
    <row r="956" spans="3:6" x14ac:dyDescent="0.25">
      <c r="C956" s="7"/>
      <c r="D956" s="7"/>
      <c r="E956" s="2"/>
      <c r="F956" s="68"/>
    </row>
    <row r="957" spans="3:6" x14ac:dyDescent="0.25">
      <c r="C957" s="7"/>
      <c r="D957" s="7"/>
      <c r="E957" s="2"/>
      <c r="F957" s="68"/>
    </row>
    <row r="958" spans="3:6" x14ac:dyDescent="0.25">
      <c r="C958" s="7"/>
      <c r="D958" s="7"/>
      <c r="E958" s="2"/>
      <c r="F958" s="68"/>
    </row>
    <row r="959" spans="3:6" x14ac:dyDescent="0.25">
      <c r="C959" s="7"/>
      <c r="D959" s="7"/>
      <c r="E959" s="2"/>
      <c r="F959" s="68"/>
    </row>
    <row r="960" spans="3:6" x14ac:dyDescent="0.25">
      <c r="C960" s="7"/>
      <c r="D960" s="7"/>
      <c r="E960" s="2"/>
      <c r="F960" s="68"/>
    </row>
    <row r="961" spans="3:6" x14ac:dyDescent="0.25">
      <c r="C961" s="7"/>
      <c r="D961" s="7"/>
      <c r="E961" s="2"/>
      <c r="F961" s="68"/>
    </row>
    <row r="962" spans="3:6" x14ac:dyDescent="0.25">
      <c r="C962" s="7"/>
      <c r="D962" s="7"/>
      <c r="E962" s="2"/>
      <c r="F962" s="68"/>
    </row>
    <row r="963" spans="3:6" x14ac:dyDescent="0.25">
      <c r="C963" s="7"/>
      <c r="D963" s="7"/>
      <c r="E963" s="2"/>
      <c r="F963" s="68"/>
    </row>
    <row r="964" spans="3:6" x14ac:dyDescent="0.25">
      <c r="C964" s="7"/>
      <c r="D964" s="7"/>
      <c r="E964" s="2"/>
      <c r="F964" s="68"/>
    </row>
    <row r="965" spans="3:6" x14ac:dyDescent="0.25">
      <c r="C965" s="7"/>
      <c r="D965" s="7"/>
      <c r="E965" s="2"/>
      <c r="F965" s="68"/>
    </row>
    <row r="966" spans="3:6" x14ac:dyDescent="0.25">
      <c r="C966" s="7"/>
      <c r="D966" s="7"/>
      <c r="E966" s="2"/>
      <c r="F966" s="68"/>
    </row>
    <row r="967" spans="3:6" x14ac:dyDescent="0.25">
      <c r="C967" s="7"/>
      <c r="D967" s="7"/>
      <c r="E967" s="2"/>
      <c r="F967" s="68"/>
    </row>
    <row r="968" spans="3:6" x14ac:dyDescent="0.25">
      <c r="C968" s="7"/>
      <c r="D968" s="7"/>
      <c r="E968" s="2"/>
      <c r="F968" s="68"/>
    </row>
    <row r="969" spans="3:6" x14ac:dyDescent="0.25">
      <c r="C969" s="7"/>
      <c r="D969" s="7"/>
      <c r="E969" s="2"/>
      <c r="F969" s="68"/>
    </row>
    <row r="970" spans="3:6" x14ac:dyDescent="0.25">
      <c r="C970" s="7"/>
      <c r="D970" s="7"/>
      <c r="E970" s="2"/>
      <c r="F970" s="68"/>
    </row>
    <row r="971" spans="3:6" x14ac:dyDescent="0.25">
      <c r="C971" s="7"/>
      <c r="D971" s="7"/>
      <c r="E971" s="2"/>
      <c r="F971" s="68"/>
    </row>
    <row r="972" spans="3:6" x14ac:dyDescent="0.25">
      <c r="C972" s="7"/>
      <c r="D972" s="7"/>
      <c r="E972" s="2"/>
      <c r="F972" s="68"/>
    </row>
    <row r="973" spans="3:6" x14ac:dyDescent="0.25">
      <c r="C973" s="7"/>
      <c r="D973" s="7"/>
      <c r="E973" s="2"/>
      <c r="F973" s="68"/>
    </row>
    <row r="974" spans="3:6" x14ac:dyDescent="0.25">
      <c r="C974" s="7"/>
      <c r="D974" s="7"/>
      <c r="E974" s="2"/>
      <c r="F974" s="68"/>
    </row>
    <row r="975" spans="3:6" x14ac:dyDescent="0.25">
      <c r="C975" s="7"/>
      <c r="D975" s="7"/>
      <c r="E975" s="2"/>
      <c r="F975" s="68"/>
    </row>
    <row r="976" spans="3:6" x14ac:dyDescent="0.25">
      <c r="C976" s="7"/>
      <c r="D976" s="7"/>
      <c r="E976" s="2"/>
      <c r="F976" s="68"/>
    </row>
    <row r="977" spans="3:6" x14ac:dyDescent="0.25">
      <c r="C977" s="7"/>
      <c r="D977" s="7"/>
      <c r="E977" s="2"/>
      <c r="F977" s="68"/>
    </row>
    <row r="978" spans="3:6" x14ac:dyDescent="0.25">
      <c r="C978" s="7"/>
      <c r="D978" s="7"/>
      <c r="E978" s="2"/>
      <c r="F978" s="68"/>
    </row>
    <row r="979" spans="3:6" x14ac:dyDescent="0.25">
      <c r="C979" s="7"/>
      <c r="D979" s="7"/>
      <c r="E979" s="2"/>
      <c r="F979" s="68"/>
    </row>
    <row r="980" spans="3:6" x14ac:dyDescent="0.25">
      <c r="C980" s="7"/>
      <c r="D980" s="7"/>
      <c r="E980" s="2"/>
      <c r="F980" s="68"/>
    </row>
    <row r="981" spans="3:6" x14ac:dyDescent="0.25">
      <c r="C981" s="7"/>
      <c r="D981" s="7"/>
      <c r="E981" s="2"/>
      <c r="F981" s="68"/>
    </row>
    <row r="982" spans="3:6" x14ac:dyDescent="0.25">
      <c r="C982" s="7"/>
      <c r="D982" s="7"/>
      <c r="E982" s="2"/>
      <c r="F982" s="68"/>
    </row>
    <row r="983" spans="3:6" x14ac:dyDescent="0.25">
      <c r="C983" s="7"/>
      <c r="D983" s="7"/>
      <c r="E983" s="2"/>
      <c r="F983" s="68"/>
    </row>
    <row r="984" spans="3:6" x14ac:dyDescent="0.25">
      <c r="C984" s="7"/>
      <c r="D984" s="7"/>
      <c r="E984" s="2"/>
      <c r="F984" s="68"/>
    </row>
    <row r="985" spans="3:6" x14ac:dyDescent="0.25">
      <c r="C985" s="7"/>
      <c r="D985" s="7"/>
      <c r="E985" s="2"/>
      <c r="F985" s="68"/>
    </row>
    <row r="986" spans="3:6" x14ac:dyDescent="0.25">
      <c r="C986" s="7"/>
      <c r="D986" s="7"/>
      <c r="E986" s="2"/>
      <c r="F986" s="68"/>
    </row>
    <row r="987" spans="3:6" x14ac:dyDescent="0.25">
      <c r="C987" s="7"/>
      <c r="D987" s="7"/>
      <c r="E987" s="2"/>
      <c r="F987" s="68"/>
    </row>
    <row r="988" spans="3:6" x14ac:dyDescent="0.25">
      <c r="C988" s="7"/>
      <c r="D988" s="7"/>
      <c r="E988" s="2"/>
      <c r="F988" s="68"/>
    </row>
    <row r="989" spans="3:6" x14ac:dyDescent="0.25">
      <c r="C989" s="7"/>
      <c r="D989" s="7"/>
      <c r="E989" s="2"/>
      <c r="F989" s="68"/>
    </row>
    <row r="990" spans="3:6" x14ac:dyDescent="0.25">
      <c r="C990" s="7"/>
      <c r="D990" s="7"/>
      <c r="E990" s="2"/>
      <c r="F990" s="68"/>
    </row>
    <row r="991" spans="3:6" x14ac:dyDescent="0.25">
      <c r="C991" s="7"/>
      <c r="D991" s="7"/>
      <c r="E991" s="2"/>
      <c r="F991" s="68"/>
    </row>
    <row r="992" spans="3:6" x14ac:dyDescent="0.25">
      <c r="C992" s="7"/>
      <c r="D992" s="7"/>
      <c r="E992" s="2"/>
      <c r="F992" s="68"/>
    </row>
    <row r="993" spans="3:6" x14ac:dyDescent="0.25">
      <c r="C993" s="7"/>
      <c r="D993" s="7"/>
      <c r="E993" s="2"/>
      <c r="F993" s="68"/>
    </row>
    <row r="994" spans="3:6" x14ac:dyDescent="0.25">
      <c r="C994" s="7"/>
      <c r="D994" s="7"/>
      <c r="E994" s="2"/>
      <c r="F994" s="68"/>
    </row>
    <row r="995" spans="3:6" x14ac:dyDescent="0.25">
      <c r="C995" s="7"/>
      <c r="D995" s="7"/>
      <c r="E995" s="2"/>
      <c r="F995" s="68"/>
    </row>
    <row r="996" spans="3:6" x14ac:dyDescent="0.25">
      <c r="C996" s="7"/>
      <c r="D996" s="7"/>
      <c r="E996" s="2"/>
      <c r="F996" s="68"/>
    </row>
    <row r="997" spans="3:6" x14ac:dyDescent="0.25">
      <c r="C997" s="7"/>
      <c r="D997" s="7"/>
      <c r="E997" s="2"/>
      <c r="F997" s="68"/>
    </row>
    <row r="998" spans="3:6" x14ac:dyDescent="0.25">
      <c r="C998" s="7"/>
      <c r="D998" s="7"/>
      <c r="E998" s="2"/>
      <c r="F998" s="68"/>
    </row>
    <row r="999" spans="3:6" x14ac:dyDescent="0.25">
      <c r="C999" s="7"/>
      <c r="D999" s="7"/>
      <c r="E999" s="2"/>
      <c r="F999" s="68"/>
    </row>
    <row r="1000" spans="3:6" x14ac:dyDescent="0.25">
      <c r="C1000" s="7"/>
      <c r="D1000" s="7"/>
      <c r="E1000" s="2"/>
      <c r="F1000" s="68"/>
    </row>
    <row r="1001" spans="3:6" x14ac:dyDescent="0.25">
      <c r="C1001" s="7"/>
      <c r="D1001" s="7"/>
      <c r="E1001" s="2"/>
      <c r="F1001" s="68"/>
    </row>
    <row r="1002" spans="3:6" x14ac:dyDescent="0.25">
      <c r="C1002" s="7"/>
      <c r="D1002" s="7"/>
      <c r="E1002" s="2"/>
      <c r="F1002" s="68"/>
    </row>
    <row r="1003" spans="3:6" x14ac:dyDescent="0.25">
      <c r="C1003" s="7"/>
      <c r="D1003" s="7"/>
      <c r="E1003" s="2"/>
      <c r="F1003" s="68"/>
    </row>
    <row r="1004" spans="3:6" x14ac:dyDescent="0.25">
      <c r="C1004" s="7"/>
      <c r="D1004" s="7"/>
      <c r="E1004" s="2"/>
      <c r="F1004" s="68"/>
    </row>
    <row r="1005" spans="3:6" x14ac:dyDescent="0.25">
      <c r="C1005" s="7"/>
      <c r="D1005" s="7"/>
      <c r="E1005" s="2"/>
      <c r="F1005" s="68"/>
    </row>
    <row r="1006" spans="3:6" x14ac:dyDescent="0.25">
      <c r="C1006" s="7"/>
      <c r="D1006" s="7"/>
      <c r="E1006" s="2"/>
      <c r="F1006" s="68"/>
    </row>
    <row r="1007" spans="3:6" x14ac:dyDescent="0.25">
      <c r="C1007" s="7"/>
      <c r="D1007" s="7"/>
      <c r="E1007" s="2"/>
      <c r="F1007" s="68"/>
    </row>
    <row r="1008" spans="3:6" x14ac:dyDescent="0.25">
      <c r="C1008" s="7"/>
      <c r="D1008" s="7"/>
      <c r="E1008" s="2"/>
      <c r="F1008" s="68"/>
    </row>
    <row r="1009" spans="3:6" x14ac:dyDescent="0.25">
      <c r="C1009" s="7"/>
      <c r="D1009" s="7"/>
      <c r="E1009" s="2"/>
      <c r="F1009" s="68"/>
    </row>
    <row r="1010" spans="3:6" x14ac:dyDescent="0.25">
      <c r="C1010" s="7"/>
      <c r="D1010" s="7"/>
      <c r="E1010" s="2"/>
      <c r="F1010" s="68"/>
    </row>
    <row r="1011" spans="3:6" x14ac:dyDescent="0.25">
      <c r="C1011" s="7"/>
      <c r="D1011" s="7"/>
      <c r="E1011" s="2"/>
      <c r="F1011" s="68"/>
    </row>
    <row r="1012" spans="3:6" x14ac:dyDescent="0.25">
      <c r="C1012" s="7"/>
      <c r="D1012" s="7"/>
      <c r="E1012" s="2"/>
      <c r="F1012" s="68"/>
    </row>
    <row r="1013" spans="3:6" x14ac:dyDescent="0.25">
      <c r="C1013" s="7"/>
      <c r="D1013" s="7"/>
      <c r="E1013" s="2"/>
      <c r="F1013" s="68"/>
    </row>
    <row r="1014" spans="3:6" x14ac:dyDescent="0.25">
      <c r="C1014" s="7"/>
      <c r="D1014" s="7"/>
      <c r="E1014" s="2"/>
      <c r="F1014" s="68"/>
    </row>
    <row r="1015" spans="3:6" x14ac:dyDescent="0.25">
      <c r="C1015" s="7"/>
      <c r="D1015" s="7"/>
      <c r="E1015" s="2"/>
      <c r="F1015" s="68"/>
    </row>
    <row r="1016" spans="3:6" x14ac:dyDescent="0.25">
      <c r="C1016" s="7"/>
      <c r="D1016" s="7"/>
      <c r="E1016" s="2"/>
      <c r="F1016" s="68"/>
    </row>
    <row r="1017" spans="3:6" x14ac:dyDescent="0.25">
      <c r="C1017" s="7"/>
      <c r="D1017" s="7"/>
      <c r="E1017" s="2"/>
      <c r="F1017" s="68"/>
    </row>
    <row r="1018" spans="3:6" x14ac:dyDescent="0.25">
      <c r="C1018" s="7"/>
      <c r="D1018" s="7"/>
      <c r="E1018" s="2"/>
      <c r="F1018" s="68"/>
    </row>
    <row r="1019" spans="3:6" x14ac:dyDescent="0.25">
      <c r="C1019" s="7"/>
      <c r="D1019" s="7"/>
      <c r="E1019" s="2"/>
      <c r="F1019" s="68"/>
    </row>
    <row r="1020" spans="3:6" x14ac:dyDescent="0.25">
      <c r="C1020" s="7"/>
      <c r="D1020" s="7"/>
      <c r="E1020" s="2"/>
      <c r="F1020" s="68"/>
    </row>
    <row r="1021" spans="3:6" x14ac:dyDescent="0.25">
      <c r="C1021" s="7"/>
      <c r="D1021" s="7"/>
      <c r="E1021" s="2"/>
      <c r="F1021" s="68"/>
    </row>
    <row r="1022" spans="3:6" x14ac:dyDescent="0.25">
      <c r="C1022" s="7"/>
      <c r="D1022" s="7"/>
      <c r="E1022" s="2"/>
      <c r="F1022" s="68"/>
    </row>
    <row r="1023" spans="3:6" x14ac:dyDescent="0.25">
      <c r="C1023" s="7"/>
      <c r="D1023" s="7"/>
      <c r="E1023" s="2"/>
      <c r="F1023" s="68"/>
    </row>
    <row r="1024" spans="3:6" x14ac:dyDescent="0.25">
      <c r="C1024" s="7"/>
      <c r="D1024" s="7"/>
      <c r="E1024" s="2"/>
      <c r="F1024" s="68"/>
    </row>
    <row r="1025" spans="3:6" x14ac:dyDescent="0.25">
      <c r="C1025" s="7"/>
      <c r="D1025" s="7"/>
      <c r="E1025" s="2"/>
      <c r="F1025" s="68"/>
    </row>
    <row r="1026" spans="3:6" x14ac:dyDescent="0.25">
      <c r="C1026" s="7"/>
      <c r="D1026" s="7"/>
      <c r="E1026" s="2"/>
      <c r="F1026" s="68"/>
    </row>
    <row r="1027" spans="3:6" x14ac:dyDescent="0.25">
      <c r="C1027" s="7"/>
      <c r="D1027" s="7"/>
      <c r="E1027" s="2"/>
      <c r="F1027" s="68"/>
    </row>
    <row r="1028" spans="3:6" x14ac:dyDescent="0.25">
      <c r="C1028" s="7"/>
      <c r="D1028" s="7"/>
      <c r="E1028" s="2"/>
      <c r="F1028" s="68"/>
    </row>
    <row r="1029" spans="3:6" x14ac:dyDescent="0.25">
      <c r="C1029" s="7"/>
      <c r="D1029" s="7"/>
      <c r="E1029" s="2"/>
      <c r="F1029" s="68"/>
    </row>
    <row r="1030" spans="3:6" x14ac:dyDescent="0.25">
      <c r="C1030" s="7"/>
      <c r="D1030" s="7"/>
      <c r="E1030" s="2"/>
      <c r="F1030" s="68"/>
    </row>
    <row r="1031" spans="3:6" x14ac:dyDescent="0.25">
      <c r="C1031" s="7"/>
      <c r="D1031" s="7"/>
      <c r="E1031" s="2"/>
      <c r="F1031" s="68"/>
    </row>
    <row r="1032" spans="3:6" x14ac:dyDescent="0.25">
      <c r="C1032" s="7"/>
      <c r="D1032" s="7"/>
      <c r="E1032" s="2"/>
      <c r="F1032" s="68"/>
    </row>
    <row r="1033" spans="3:6" x14ac:dyDescent="0.25">
      <c r="C1033" s="7"/>
      <c r="D1033" s="7"/>
      <c r="E1033" s="2"/>
      <c r="F1033" s="68"/>
    </row>
    <row r="1034" spans="3:6" x14ac:dyDescent="0.25">
      <c r="C1034" s="7"/>
      <c r="D1034" s="7"/>
      <c r="E1034" s="2"/>
      <c r="F1034" s="68"/>
    </row>
    <row r="1035" spans="3:6" x14ac:dyDescent="0.25">
      <c r="C1035" s="7"/>
      <c r="D1035" s="7"/>
      <c r="E1035" s="2"/>
      <c r="F1035" s="68"/>
    </row>
    <row r="1036" spans="3:6" x14ac:dyDescent="0.25">
      <c r="C1036" s="7"/>
      <c r="D1036" s="7"/>
      <c r="E1036" s="2"/>
      <c r="F1036" s="68"/>
    </row>
    <row r="1037" spans="3:6" x14ac:dyDescent="0.25">
      <c r="C1037" s="7"/>
      <c r="D1037" s="7"/>
      <c r="E1037" s="2"/>
      <c r="F1037" s="68"/>
    </row>
    <row r="1038" spans="3:6" x14ac:dyDescent="0.25">
      <c r="C1038" s="7"/>
      <c r="D1038" s="7"/>
      <c r="E1038" s="2"/>
      <c r="F1038" s="68"/>
    </row>
    <row r="1039" spans="3:6" x14ac:dyDescent="0.25">
      <c r="C1039" s="7"/>
      <c r="D1039" s="7"/>
      <c r="E1039" s="2"/>
      <c r="F1039" s="68"/>
    </row>
    <row r="1040" spans="3:6" x14ac:dyDescent="0.25">
      <c r="C1040" s="7"/>
      <c r="D1040" s="7"/>
      <c r="E1040" s="2"/>
      <c r="F1040" s="68"/>
    </row>
    <row r="1041" spans="3:6" x14ac:dyDescent="0.25">
      <c r="C1041" s="7"/>
      <c r="D1041" s="7"/>
      <c r="E1041" s="2"/>
      <c r="F1041" s="68"/>
    </row>
    <row r="1042" spans="3:6" x14ac:dyDescent="0.25">
      <c r="C1042" s="7"/>
      <c r="D1042" s="7"/>
      <c r="E1042" s="2"/>
      <c r="F1042" s="68"/>
    </row>
    <row r="1043" spans="3:6" x14ac:dyDescent="0.25">
      <c r="C1043" s="7"/>
      <c r="D1043" s="7"/>
      <c r="E1043" s="2"/>
      <c r="F1043" s="68"/>
    </row>
    <row r="1044" spans="3:6" x14ac:dyDescent="0.25">
      <c r="C1044" s="7"/>
      <c r="D1044" s="7"/>
      <c r="E1044" s="2"/>
      <c r="F1044" s="68"/>
    </row>
    <row r="1045" spans="3:6" x14ac:dyDescent="0.25">
      <c r="C1045" s="7"/>
      <c r="D1045" s="7"/>
      <c r="E1045" s="2"/>
      <c r="F1045" s="68"/>
    </row>
    <row r="1046" spans="3:6" x14ac:dyDescent="0.25">
      <c r="C1046" s="7"/>
      <c r="D1046" s="7"/>
      <c r="E1046" s="2"/>
      <c r="F1046" s="68"/>
    </row>
    <row r="1047" spans="3:6" x14ac:dyDescent="0.25">
      <c r="C1047" s="7"/>
      <c r="D1047" s="7"/>
      <c r="E1047" s="2"/>
      <c r="F1047" s="68"/>
    </row>
    <row r="1048" spans="3:6" x14ac:dyDescent="0.25">
      <c r="C1048" s="7"/>
      <c r="D1048" s="7"/>
      <c r="E1048" s="2"/>
      <c r="F1048" s="68"/>
    </row>
    <row r="1049" spans="3:6" x14ac:dyDescent="0.25">
      <c r="C1049" s="7"/>
      <c r="D1049" s="7"/>
      <c r="E1049" s="2"/>
      <c r="F1049" s="68"/>
    </row>
    <row r="1050" spans="3:6" x14ac:dyDescent="0.25">
      <c r="C1050" s="7"/>
      <c r="D1050" s="7"/>
      <c r="E1050" s="2"/>
      <c r="F1050" s="68"/>
    </row>
    <row r="1051" spans="3:6" x14ac:dyDescent="0.25">
      <c r="C1051" s="7"/>
      <c r="D1051" s="7"/>
      <c r="E1051" s="2"/>
      <c r="F1051" s="68"/>
    </row>
    <row r="1052" spans="3:6" x14ac:dyDescent="0.25">
      <c r="C1052" s="7"/>
      <c r="D1052" s="7"/>
      <c r="E1052" s="2"/>
      <c r="F1052" s="68"/>
    </row>
    <row r="1053" spans="3:6" x14ac:dyDescent="0.25">
      <c r="C1053" s="7"/>
      <c r="D1053" s="7"/>
      <c r="E1053" s="2"/>
      <c r="F1053" s="68"/>
    </row>
    <row r="1054" spans="3:6" x14ac:dyDescent="0.25">
      <c r="C1054" s="7"/>
      <c r="D1054" s="7"/>
      <c r="E1054" s="2"/>
      <c r="F1054" s="68"/>
    </row>
    <row r="1055" spans="3:6" x14ac:dyDescent="0.25">
      <c r="C1055" s="7"/>
      <c r="D1055" s="7"/>
      <c r="E1055" s="2"/>
      <c r="F1055" s="68"/>
    </row>
    <row r="1056" spans="3:6" x14ac:dyDescent="0.25">
      <c r="C1056" s="7"/>
      <c r="D1056" s="7"/>
      <c r="E1056" s="2"/>
      <c r="F1056" s="68"/>
    </row>
    <row r="1057" spans="3:6" x14ac:dyDescent="0.25">
      <c r="C1057" s="7"/>
      <c r="D1057" s="7"/>
      <c r="E1057" s="2"/>
      <c r="F1057" s="68"/>
    </row>
    <row r="1058" spans="3:6" x14ac:dyDescent="0.25">
      <c r="C1058" s="7"/>
      <c r="D1058" s="7"/>
      <c r="E1058" s="2"/>
      <c r="F1058" s="68"/>
    </row>
    <row r="1059" spans="3:6" x14ac:dyDescent="0.25">
      <c r="C1059" s="7"/>
      <c r="D1059" s="7"/>
      <c r="E1059" s="2"/>
      <c r="F1059" s="68"/>
    </row>
    <row r="1060" spans="3:6" x14ac:dyDescent="0.25">
      <c r="C1060" s="7"/>
      <c r="D1060" s="7"/>
      <c r="E1060" s="2"/>
      <c r="F1060" s="68"/>
    </row>
    <row r="1061" spans="3:6" x14ac:dyDescent="0.25">
      <c r="C1061" s="7"/>
      <c r="D1061" s="7"/>
      <c r="E1061" s="2"/>
      <c r="F1061" s="68"/>
    </row>
    <row r="1062" spans="3:6" x14ac:dyDescent="0.25">
      <c r="C1062" s="7"/>
      <c r="D1062" s="7"/>
      <c r="E1062" s="2"/>
      <c r="F1062" s="68"/>
    </row>
    <row r="1063" spans="3:6" x14ac:dyDescent="0.25">
      <c r="C1063" s="7"/>
      <c r="D1063" s="7"/>
      <c r="E1063" s="2"/>
      <c r="F1063" s="68"/>
    </row>
    <row r="1064" spans="3:6" x14ac:dyDescent="0.25">
      <c r="C1064" s="7"/>
      <c r="D1064" s="7"/>
      <c r="E1064" s="2"/>
      <c r="F1064" s="68"/>
    </row>
    <row r="1065" spans="3:6" x14ac:dyDescent="0.25">
      <c r="C1065" s="7"/>
      <c r="D1065" s="7"/>
      <c r="E1065" s="2"/>
      <c r="F1065" s="68"/>
    </row>
    <row r="1066" spans="3:6" x14ac:dyDescent="0.25">
      <c r="C1066" s="7"/>
      <c r="D1066" s="7"/>
      <c r="E1066" s="2"/>
      <c r="F1066" s="68"/>
    </row>
    <row r="1067" spans="3:6" x14ac:dyDescent="0.25">
      <c r="C1067" s="7"/>
      <c r="D1067" s="7"/>
      <c r="E1067" s="2"/>
      <c r="F1067" s="68"/>
    </row>
    <row r="1068" spans="3:6" x14ac:dyDescent="0.25">
      <c r="C1068" s="7"/>
      <c r="D1068" s="7"/>
      <c r="E1068" s="2"/>
      <c r="F1068" s="68"/>
    </row>
    <row r="1069" spans="3:6" x14ac:dyDescent="0.25">
      <c r="C1069" s="7"/>
      <c r="D1069" s="7"/>
      <c r="E1069" s="2"/>
      <c r="F1069" s="68"/>
    </row>
    <row r="1070" spans="3:6" x14ac:dyDescent="0.25">
      <c r="C1070" s="7"/>
      <c r="D1070" s="7"/>
      <c r="E1070" s="2"/>
      <c r="F1070" s="68"/>
    </row>
    <row r="1071" spans="3:6" x14ac:dyDescent="0.25">
      <c r="C1071" s="7"/>
      <c r="D1071" s="7"/>
      <c r="E1071" s="2"/>
      <c r="F1071" s="68"/>
    </row>
    <row r="1072" spans="3:6" x14ac:dyDescent="0.25">
      <c r="C1072" s="7"/>
      <c r="D1072" s="7"/>
      <c r="E1072" s="2"/>
      <c r="F1072" s="68"/>
    </row>
    <row r="1073" spans="3:6" x14ac:dyDescent="0.25">
      <c r="C1073" s="7"/>
      <c r="D1073" s="7"/>
      <c r="E1073" s="2"/>
      <c r="F1073" s="68"/>
    </row>
    <row r="1074" spans="3:6" x14ac:dyDescent="0.25">
      <c r="C1074" s="7"/>
      <c r="D1074" s="7"/>
      <c r="E1074" s="2"/>
      <c r="F1074" s="68"/>
    </row>
    <row r="1075" spans="3:6" x14ac:dyDescent="0.25">
      <c r="C1075" s="7"/>
      <c r="D1075" s="7"/>
      <c r="E1075" s="2"/>
      <c r="F1075" s="68"/>
    </row>
    <row r="1076" spans="3:6" x14ac:dyDescent="0.25">
      <c r="C1076" s="7"/>
      <c r="D1076" s="7"/>
      <c r="E1076" s="2"/>
      <c r="F1076" s="68"/>
    </row>
    <row r="1077" spans="3:6" x14ac:dyDescent="0.25">
      <c r="C1077" s="7"/>
      <c r="D1077" s="7"/>
      <c r="E1077" s="2"/>
      <c r="F1077" s="68"/>
    </row>
    <row r="1078" spans="3:6" x14ac:dyDescent="0.25">
      <c r="C1078" s="7"/>
      <c r="D1078" s="7"/>
      <c r="E1078" s="2"/>
      <c r="F1078" s="68"/>
    </row>
    <row r="1079" spans="3:6" x14ac:dyDescent="0.25">
      <c r="C1079" s="7"/>
      <c r="D1079" s="7"/>
      <c r="E1079" s="2"/>
      <c r="F1079" s="68"/>
    </row>
    <row r="1080" spans="3:6" x14ac:dyDescent="0.25">
      <c r="C1080" s="7"/>
      <c r="D1080" s="7"/>
      <c r="E1080" s="2"/>
      <c r="F1080" s="68"/>
    </row>
    <row r="1081" spans="3:6" x14ac:dyDescent="0.25">
      <c r="C1081" s="7"/>
      <c r="D1081" s="7"/>
      <c r="E1081" s="2"/>
      <c r="F1081" s="68"/>
    </row>
    <row r="1082" spans="3:6" x14ac:dyDescent="0.25">
      <c r="C1082" s="7"/>
      <c r="D1082" s="7"/>
      <c r="E1082" s="2"/>
      <c r="F1082" s="68"/>
    </row>
    <row r="1083" spans="3:6" x14ac:dyDescent="0.25">
      <c r="C1083" s="7"/>
      <c r="D1083" s="7"/>
      <c r="E1083" s="2"/>
      <c r="F1083" s="68"/>
    </row>
    <row r="1084" spans="3:6" x14ac:dyDescent="0.25">
      <c r="C1084" s="7"/>
      <c r="D1084" s="7"/>
      <c r="E1084" s="2"/>
      <c r="F1084" s="68"/>
    </row>
    <row r="1085" spans="3:6" x14ac:dyDescent="0.25">
      <c r="C1085" s="7"/>
      <c r="D1085" s="7"/>
      <c r="E1085" s="2"/>
      <c r="F1085" s="68"/>
    </row>
    <row r="1086" spans="3:6" x14ac:dyDescent="0.25">
      <c r="C1086" s="7"/>
      <c r="D1086" s="7"/>
      <c r="E1086" s="2"/>
      <c r="F1086" s="68"/>
    </row>
    <row r="1087" spans="3:6" x14ac:dyDescent="0.25">
      <c r="C1087" s="7"/>
      <c r="D1087" s="7"/>
      <c r="E1087" s="2"/>
      <c r="F1087" s="68"/>
    </row>
    <row r="1088" spans="3:6" x14ac:dyDescent="0.25">
      <c r="C1088" s="7"/>
      <c r="D1088" s="7"/>
      <c r="E1088" s="2"/>
      <c r="F1088" s="68"/>
    </row>
    <row r="1089" spans="3:6" x14ac:dyDescent="0.25">
      <c r="C1089" s="7"/>
      <c r="D1089" s="7"/>
      <c r="E1089" s="2"/>
      <c r="F1089" s="68"/>
    </row>
    <row r="1090" spans="3:6" x14ac:dyDescent="0.25">
      <c r="C1090" s="7"/>
      <c r="D1090" s="7"/>
      <c r="E1090" s="2"/>
      <c r="F1090" s="68"/>
    </row>
    <row r="1091" spans="3:6" x14ac:dyDescent="0.25">
      <c r="C1091" s="7"/>
      <c r="D1091" s="7"/>
      <c r="E1091" s="2"/>
      <c r="F1091" s="68"/>
    </row>
    <row r="1092" spans="3:6" x14ac:dyDescent="0.25">
      <c r="C1092" s="7"/>
      <c r="D1092" s="7"/>
      <c r="E1092" s="2"/>
      <c r="F1092" s="68"/>
    </row>
    <row r="1093" spans="3:6" x14ac:dyDescent="0.25">
      <c r="C1093" s="7"/>
      <c r="D1093" s="7"/>
      <c r="E1093" s="2"/>
      <c r="F1093" s="68"/>
    </row>
    <row r="1094" spans="3:6" x14ac:dyDescent="0.25">
      <c r="C1094" s="7"/>
      <c r="D1094" s="7"/>
      <c r="E1094" s="2"/>
      <c r="F1094" s="68"/>
    </row>
    <row r="1095" spans="3:6" x14ac:dyDescent="0.25">
      <c r="C1095" s="7"/>
      <c r="D1095" s="7"/>
      <c r="E1095" s="2"/>
      <c r="F1095" s="68"/>
    </row>
    <row r="1096" spans="3:6" x14ac:dyDescent="0.25">
      <c r="C1096" s="7"/>
      <c r="D1096" s="7"/>
      <c r="E1096" s="2"/>
      <c r="F1096" s="68"/>
    </row>
    <row r="1097" spans="3:6" x14ac:dyDescent="0.25">
      <c r="C1097" s="7"/>
      <c r="D1097" s="7"/>
      <c r="E1097" s="2"/>
      <c r="F1097" s="68"/>
    </row>
    <row r="1098" spans="3:6" x14ac:dyDescent="0.25">
      <c r="C1098" s="7"/>
      <c r="D1098" s="7"/>
      <c r="E1098" s="2"/>
      <c r="F1098" s="68"/>
    </row>
    <row r="1099" spans="3:6" x14ac:dyDescent="0.25">
      <c r="C1099" s="7"/>
      <c r="D1099" s="7"/>
      <c r="E1099" s="2"/>
      <c r="F1099" s="68"/>
    </row>
    <row r="1100" spans="3:6" x14ac:dyDescent="0.25">
      <c r="C1100" s="7"/>
      <c r="D1100" s="7"/>
      <c r="E1100" s="2"/>
      <c r="F1100" s="68"/>
    </row>
    <row r="1101" spans="3:6" x14ac:dyDescent="0.25">
      <c r="C1101" s="7"/>
      <c r="D1101" s="7"/>
      <c r="E1101" s="2"/>
      <c r="F1101" s="68"/>
    </row>
    <row r="1102" spans="3:6" x14ac:dyDescent="0.25">
      <c r="C1102" s="7"/>
      <c r="D1102" s="7"/>
      <c r="E1102" s="2"/>
      <c r="F1102" s="68"/>
    </row>
    <row r="1103" spans="3:6" x14ac:dyDescent="0.25">
      <c r="C1103" s="7"/>
      <c r="D1103" s="7"/>
      <c r="E1103" s="2"/>
      <c r="F1103" s="68"/>
    </row>
    <row r="1104" spans="3:6" x14ac:dyDescent="0.25">
      <c r="C1104" s="7"/>
      <c r="D1104" s="7"/>
      <c r="E1104" s="2"/>
      <c r="F1104" s="68"/>
    </row>
    <row r="1105" spans="3:6" x14ac:dyDescent="0.25">
      <c r="C1105" s="7"/>
      <c r="D1105" s="7"/>
      <c r="E1105" s="2"/>
      <c r="F1105" s="68"/>
    </row>
    <row r="1106" spans="3:6" x14ac:dyDescent="0.25">
      <c r="C1106" s="7"/>
      <c r="D1106" s="7"/>
      <c r="E1106" s="2"/>
      <c r="F1106" s="68"/>
    </row>
    <row r="1107" spans="3:6" x14ac:dyDescent="0.25">
      <c r="C1107" s="7"/>
      <c r="D1107" s="7"/>
      <c r="E1107" s="2"/>
      <c r="F1107" s="68"/>
    </row>
    <row r="1108" spans="3:6" x14ac:dyDescent="0.25">
      <c r="C1108" s="7"/>
      <c r="D1108" s="7"/>
      <c r="E1108" s="2"/>
      <c r="F1108" s="68"/>
    </row>
    <row r="1109" spans="3:6" x14ac:dyDescent="0.25">
      <c r="C1109" s="7"/>
      <c r="D1109" s="7"/>
      <c r="E1109" s="2"/>
      <c r="F1109" s="68"/>
    </row>
    <row r="1110" spans="3:6" x14ac:dyDescent="0.25">
      <c r="C1110" s="7"/>
      <c r="D1110" s="7"/>
      <c r="E1110" s="2"/>
      <c r="F1110" s="68"/>
    </row>
    <row r="1111" spans="3:6" x14ac:dyDescent="0.25">
      <c r="C1111" s="7"/>
      <c r="D1111" s="7"/>
      <c r="E1111" s="2"/>
      <c r="F1111" s="68"/>
    </row>
    <row r="1112" spans="3:6" x14ac:dyDescent="0.25">
      <c r="C1112" s="7"/>
      <c r="D1112" s="7"/>
      <c r="E1112" s="2"/>
      <c r="F1112" s="68"/>
    </row>
    <row r="1113" spans="3:6" x14ac:dyDescent="0.25">
      <c r="C1113" s="7"/>
      <c r="D1113" s="7"/>
      <c r="E1113" s="2"/>
      <c r="F1113" s="68"/>
    </row>
    <row r="1114" spans="3:6" x14ac:dyDescent="0.25">
      <c r="C1114" s="7"/>
      <c r="D1114" s="7"/>
      <c r="E1114" s="2"/>
      <c r="F1114" s="68"/>
    </row>
    <row r="1115" spans="3:6" x14ac:dyDescent="0.25">
      <c r="C1115" s="7"/>
      <c r="D1115" s="7"/>
      <c r="E1115" s="2"/>
      <c r="F1115" s="68"/>
    </row>
    <row r="1116" spans="3:6" x14ac:dyDescent="0.25">
      <c r="C1116" s="7"/>
      <c r="D1116" s="7"/>
      <c r="E1116" s="2"/>
      <c r="F1116" s="68"/>
    </row>
    <row r="1117" spans="3:6" x14ac:dyDescent="0.25">
      <c r="C1117" s="7"/>
      <c r="D1117" s="7"/>
      <c r="E1117" s="2"/>
      <c r="F1117" s="68"/>
    </row>
    <row r="1118" spans="3:6" x14ac:dyDescent="0.25">
      <c r="C1118" s="7"/>
      <c r="D1118" s="7"/>
      <c r="E1118" s="2"/>
      <c r="F1118" s="68"/>
    </row>
    <row r="1119" spans="3:6" x14ac:dyDescent="0.25">
      <c r="C1119" s="7"/>
      <c r="D1119" s="7"/>
      <c r="E1119" s="2"/>
      <c r="F1119" s="68"/>
    </row>
    <row r="1120" spans="3:6" x14ac:dyDescent="0.25">
      <c r="C1120" s="7"/>
      <c r="D1120" s="7"/>
      <c r="E1120" s="2"/>
      <c r="F1120" s="68"/>
    </row>
    <row r="1121" spans="3:6" x14ac:dyDescent="0.25">
      <c r="C1121" s="7"/>
      <c r="D1121" s="7"/>
      <c r="E1121" s="2"/>
      <c r="F1121" s="68"/>
    </row>
    <row r="1122" spans="3:6" x14ac:dyDescent="0.25">
      <c r="C1122" s="7"/>
      <c r="D1122" s="7"/>
      <c r="E1122" s="2"/>
      <c r="F1122" s="68"/>
    </row>
    <row r="1123" spans="3:6" x14ac:dyDescent="0.25">
      <c r="C1123" s="7"/>
      <c r="D1123" s="7"/>
      <c r="E1123" s="2"/>
      <c r="F1123" s="68"/>
    </row>
    <row r="1124" spans="3:6" x14ac:dyDescent="0.25">
      <c r="C1124" s="7"/>
      <c r="D1124" s="7"/>
      <c r="E1124" s="2"/>
      <c r="F1124" s="68"/>
    </row>
    <row r="1125" spans="3:6" x14ac:dyDescent="0.25">
      <c r="C1125" s="7"/>
      <c r="D1125" s="7"/>
      <c r="E1125" s="2"/>
      <c r="F1125" s="68"/>
    </row>
    <row r="1126" spans="3:6" x14ac:dyDescent="0.25">
      <c r="C1126" s="7"/>
      <c r="D1126" s="7"/>
      <c r="E1126" s="2"/>
      <c r="F1126" s="68"/>
    </row>
    <row r="1127" spans="3:6" x14ac:dyDescent="0.25">
      <c r="C1127" s="7"/>
      <c r="D1127" s="7"/>
      <c r="E1127" s="2"/>
      <c r="F1127" s="68"/>
    </row>
    <row r="1128" spans="3:6" x14ac:dyDescent="0.25">
      <c r="C1128" s="7"/>
      <c r="D1128" s="7"/>
      <c r="E1128" s="2"/>
      <c r="F1128" s="68"/>
    </row>
    <row r="1129" spans="3:6" x14ac:dyDescent="0.25">
      <c r="C1129" s="7"/>
      <c r="D1129" s="7"/>
      <c r="E1129" s="2"/>
      <c r="F1129" s="68"/>
    </row>
    <row r="1130" spans="3:6" x14ac:dyDescent="0.25">
      <c r="C1130" s="7"/>
      <c r="D1130" s="7"/>
      <c r="E1130" s="2"/>
      <c r="F1130" s="68"/>
    </row>
    <row r="1131" spans="3:6" x14ac:dyDescent="0.25">
      <c r="C1131" s="7"/>
      <c r="D1131" s="7"/>
      <c r="E1131" s="2"/>
      <c r="F1131" s="68"/>
    </row>
    <row r="1132" spans="3:6" x14ac:dyDescent="0.25">
      <c r="C1132" s="7"/>
      <c r="D1132" s="7"/>
      <c r="E1132" s="2"/>
      <c r="F1132" s="68"/>
    </row>
    <row r="1133" spans="3:6" x14ac:dyDescent="0.25">
      <c r="C1133" s="7"/>
      <c r="D1133" s="7"/>
      <c r="E1133" s="2"/>
      <c r="F1133" s="68"/>
    </row>
    <row r="1134" spans="3:6" x14ac:dyDescent="0.25">
      <c r="C1134" s="7"/>
      <c r="D1134" s="7"/>
      <c r="E1134" s="2"/>
      <c r="F1134" s="68"/>
    </row>
    <row r="1135" spans="3:6" x14ac:dyDescent="0.25">
      <c r="C1135" s="7"/>
      <c r="D1135" s="7"/>
      <c r="E1135" s="2"/>
      <c r="F1135" s="68"/>
    </row>
    <row r="1136" spans="3:6" x14ac:dyDescent="0.25">
      <c r="C1136" s="7"/>
      <c r="D1136" s="7"/>
      <c r="E1136" s="2"/>
      <c r="F1136" s="68"/>
    </row>
    <row r="1137" spans="3:6" x14ac:dyDescent="0.25">
      <c r="C1137" s="7"/>
      <c r="D1137" s="7"/>
      <c r="E1137" s="2"/>
      <c r="F1137" s="68"/>
    </row>
    <row r="1138" spans="3:6" x14ac:dyDescent="0.25">
      <c r="C1138" s="7"/>
      <c r="D1138" s="7"/>
      <c r="E1138" s="2"/>
      <c r="F1138" s="68"/>
    </row>
    <row r="1139" spans="3:6" x14ac:dyDescent="0.25">
      <c r="C1139" s="7"/>
      <c r="D1139" s="7"/>
      <c r="E1139" s="2"/>
      <c r="F1139" s="68"/>
    </row>
    <row r="1140" spans="3:6" x14ac:dyDescent="0.25">
      <c r="C1140" s="7"/>
      <c r="D1140" s="7"/>
      <c r="E1140" s="2"/>
      <c r="F1140" s="68"/>
    </row>
    <row r="1141" spans="3:6" x14ac:dyDescent="0.25">
      <c r="C1141" s="7"/>
      <c r="D1141" s="7"/>
      <c r="E1141" s="2"/>
      <c r="F1141" s="68"/>
    </row>
    <row r="1142" spans="3:6" x14ac:dyDescent="0.25">
      <c r="C1142" s="7"/>
      <c r="D1142" s="7"/>
      <c r="E1142" s="2"/>
      <c r="F1142" s="68"/>
    </row>
    <row r="1143" spans="3:6" x14ac:dyDescent="0.25">
      <c r="C1143" s="7"/>
      <c r="D1143" s="7"/>
      <c r="E1143" s="2"/>
      <c r="F1143" s="68"/>
    </row>
    <row r="1144" spans="3:6" x14ac:dyDescent="0.25">
      <c r="C1144" s="7"/>
      <c r="D1144" s="7"/>
      <c r="E1144" s="2"/>
      <c r="F1144" s="68"/>
    </row>
    <row r="1145" spans="3:6" x14ac:dyDescent="0.25">
      <c r="C1145" s="7"/>
      <c r="D1145" s="7"/>
      <c r="E1145" s="2"/>
      <c r="F1145" s="68"/>
    </row>
    <row r="1146" spans="3:6" x14ac:dyDescent="0.25">
      <c r="C1146" s="7"/>
      <c r="D1146" s="7"/>
      <c r="E1146" s="2"/>
      <c r="F1146" s="68"/>
    </row>
    <row r="1147" spans="3:6" x14ac:dyDescent="0.25">
      <c r="C1147" s="7"/>
      <c r="D1147" s="7"/>
      <c r="E1147" s="2"/>
      <c r="F1147" s="68"/>
    </row>
    <row r="1148" spans="3:6" x14ac:dyDescent="0.25">
      <c r="C1148" s="7"/>
      <c r="D1148" s="7"/>
      <c r="E1148" s="2"/>
      <c r="F1148" s="68"/>
    </row>
    <row r="1149" spans="3:6" x14ac:dyDescent="0.25">
      <c r="C1149" s="7"/>
      <c r="D1149" s="7"/>
      <c r="E1149" s="2"/>
      <c r="F1149" s="68"/>
    </row>
    <row r="1150" spans="3:6" x14ac:dyDescent="0.25">
      <c r="C1150" s="7"/>
      <c r="D1150" s="7"/>
      <c r="E1150" s="2"/>
      <c r="F1150" s="68"/>
    </row>
    <row r="1151" spans="3:6" x14ac:dyDescent="0.25">
      <c r="C1151" s="7"/>
      <c r="D1151" s="7"/>
      <c r="E1151" s="2"/>
      <c r="F1151" s="68"/>
    </row>
    <row r="1152" spans="3:6" x14ac:dyDescent="0.25">
      <c r="C1152" s="7"/>
      <c r="D1152" s="7"/>
      <c r="E1152" s="2"/>
      <c r="F1152" s="68"/>
    </row>
    <row r="1153" spans="3:6" x14ac:dyDescent="0.25">
      <c r="C1153" s="7"/>
      <c r="D1153" s="7"/>
      <c r="E1153" s="2"/>
      <c r="F1153" s="68"/>
    </row>
    <row r="1154" spans="3:6" x14ac:dyDescent="0.25">
      <c r="C1154" s="7"/>
      <c r="D1154" s="7"/>
      <c r="E1154" s="2"/>
      <c r="F1154" s="68"/>
    </row>
    <row r="1155" spans="3:6" x14ac:dyDescent="0.25">
      <c r="C1155" s="7"/>
      <c r="D1155" s="7"/>
      <c r="E1155" s="2"/>
      <c r="F1155" s="68"/>
    </row>
    <row r="1156" spans="3:6" x14ac:dyDescent="0.25">
      <c r="C1156" s="7"/>
      <c r="D1156" s="7"/>
      <c r="E1156" s="2"/>
      <c r="F1156" s="68"/>
    </row>
    <row r="1157" spans="3:6" x14ac:dyDescent="0.25">
      <c r="C1157" s="7"/>
      <c r="D1157" s="7"/>
      <c r="E1157" s="2"/>
      <c r="F1157" s="68"/>
    </row>
    <row r="1158" spans="3:6" x14ac:dyDescent="0.25">
      <c r="C1158" s="7"/>
      <c r="D1158" s="7"/>
      <c r="E1158" s="2"/>
      <c r="F1158" s="68"/>
    </row>
    <row r="1159" spans="3:6" x14ac:dyDescent="0.25">
      <c r="C1159" s="7"/>
      <c r="D1159" s="7"/>
      <c r="E1159" s="2"/>
      <c r="F1159" s="68"/>
    </row>
    <row r="1160" spans="3:6" x14ac:dyDescent="0.25">
      <c r="C1160" s="7"/>
      <c r="D1160" s="7"/>
      <c r="E1160" s="2"/>
      <c r="F1160" s="68"/>
    </row>
    <row r="1161" spans="3:6" x14ac:dyDescent="0.25">
      <c r="C1161" s="7"/>
      <c r="D1161" s="7"/>
      <c r="E1161" s="2"/>
      <c r="F1161" s="68"/>
    </row>
    <row r="1162" spans="3:6" x14ac:dyDescent="0.25">
      <c r="C1162" s="7"/>
      <c r="D1162" s="7"/>
      <c r="E1162" s="2"/>
      <c r="F1162" s="68"/>
    </row>
    <row r="1163" spans="3:6" x14ac:dyDescent="0.25">
      <c r="C1163" s="7"/>
      <c r="D1163" s="7"/>
      <c r="E1163" s="2"/>
      <c r="F1163" s="68"/>
    </row>
    <row r="1164" spans="3:6" x14ac:dyDescent="0.25">
      <c r="C1164" s="7"/>
      <c r="D1164" s="7"/>
      <c r="E1164" s="2"/>
      <c r="F1164" s="68"/>
    </row>
    <row r="1165" spans="3:6" x14ac:dyDescent="0.25">
      <c r="C1165" s="7"/>
      <c r="D1165" s="7"/>
      <c r="E1165" s="2"/>
      <c r="F1165" s="68"/>
    </row>
    <row r="1166" spans="3:6" x14ac:dyDescent="0.25">
      <c r="C1166" s="7"/>
      <c r="D1166" s="7"/>
      <c r="E1166" s="2"/>
      <c r="F1166" s="68"/>
    </row>
    <row r="1167" spans="3:6" x14ac:dyDescent="0.25">
      <c r="C1167" s="7"/>
      <c r="D1167" s="7"/>
      <c r="E1167" s="2"/>
      <c r="F1167" s="68"/>
    </row>
    <row r="1168" spans="3:6" x14ac:dyDescent="0.25">
      <c r="C1168" s="7"/>
      <c r="D1168" s="7"/>
      <c r="E1168" s="2"/>
      <c r="F1168" s="68"/>
    </row>
    <row r="1169" spans="3:6" x14ac:dyDescent="0.25">
      <c r="C1169" s="7"/>
      <c r="D1169" s="7"/>
      <c r="E1169" s="2"/>
      <c r="F1169" s="68"/>
    </row>
    <row r="1170" spans="3:6" x14ac:dyDescent="0.25">
      <c r="C1170" s="7"/>
      <c r="D1170" s="7"/>
      <c r="E1170" s="2"/>
      <c r="F1170" s="68"/>
    </row>
    <row r="1171" spans="3:6" x14ac:dyDescent="0.25">
      <c r="C1171" s="7"/>
      <c r="D1171" s="7"/>
      <c r="E1171" s="2"/>
      <c r="F1171" s="68"/>
    </row>
    <row r="1172" spans="3:6" x14ac:dyDescent="0.25">
      <c r="C1172" s="7"/>
      <c r="D1172" s="7"/>
      <c r="E1172" s="2"/>
      <c r="F1172" s="68"/>
    </row>
    <row r="1173" spans="3:6" x14ac:dyDescent="0.25">
      <c r="C1173" s="7"/>
      <c r="D1173" s="7"/>
      <c r="E1173" s="2"/>
      <c r="F1173" s="68"/>
    </row>
    <row r="1174" spans="3:6" x14ac:dyDescent="0.25">
      <c r="C1174" s="7"/>
      <c r="D1174" s="7"/>
      <c r="E1174" s="2"/>
      <c r="F1174" s="68"/>
    </row>
    <row r="1175" spans="3:6" x14ac:dyDescent="0.25">
      <c r="C1175" s="7"/>
      <c r="D1175" s="7"/>
      <c r="E1175" s="2"/>
      <c r="F1175" s="68"/>
    </row>
    <row r="1176" spans="3:6" x14ac:dyDescent="0.25">
      <c r="C1176" s="7"/>
      <c r="D1176" s="7"/>
      <c r="E1176" s="2"/>
      <c r="F1176" s="68"/>
    </row>
    <row r="1177" spans="3:6" x14ac:dyDescent="0.25">
      <c r="C1177" s="7"/>
      <c r="D1177" s="7"/>
      <c r="E1177" s="2"/>
      <c r="F1177" s="68"/>
    </row>
    <row r="1178" spans="3:6" x14ac:dyDescent="0.25">
      <c r="C1178" s="7"/>
      <c r="D1178" s="7"/>
      <c r="E1178" s="2"/>
      <c r="F1178" s="68"/>
    </row>
    <row r="1179" spans="3:6" x14ac:dyDescent="0.25">
      <c r="C1179" s="7"/>
      <c r="D1179" s="7"/>
      <c r="E1179" s="2"/>
      <c r="F1179" s="68"/>
    </row>
    <row r="1180" spans="3:6" x14ac:dyDescent="0.25">
      <c r="C1180" s="7"/>
      <c r="D1180" s="7"/>
      <c r="E1180" s="2"/>
      <c r="F1180" s="68"/>
    </row>
    <row r="1181" spans="3:6" x14ac:dyDescent="0.25">
      <c r="C1181" s="7"/>
      <c r="D1181" s="7"/>
      <c r="E1181" s="2"/>
      <c r="F1181" s="68"/>
    </row>
    <row r="1182" spans="3:6" x14ac:dyDescent="0.25">
      <c r="C1182" s="7"/>
      <c r="D1182" s="7"/>
      <c r="E1182" s="2"/>
      <c r="F1182" s="68"/>
    </row>
    <row r="1183" spans="3:6" x14ac:dyDescent="0.25">
      <c r="C1183" s="7"/>
      <c r="D1183" s="7"/>
      <c r="E1183" s="2"/>
      <c r="F1183" s="68"/>
    </row>
    <row r="1184" spans="3:6" x14ac:dyDescent="0.25">
      <c r="C1184" s="7"/>
      <c r="D1184" s="7"/>
      <c r="E1184" s="2"/>
      <c r="F1184" s="68"/>
    </row>
    <row r="1185" spans="3:6" x14ac:dyDescent="0.25">
      <c r="C1185" s="7"/>
      <c r="D1185" s="7"/>
      <c r="E1185" s="2"/>
      <c r="F1185" s="68"/>
    </row>
    <row r="1186" spans="3:6" x14ac:dyDescent="0.25">
      <c r="C1186" s="7"/>
      <c r="D1186" s="7"/>
      <c r="E1186" s="2"/>
      <c r="F1186" s="68"/>
    </row>
    <row r="1187" spans="3:6" x14ac:dyDescent="0.25">
      <c r="C1187" s="7"/>
      <c r="D1187" s="7"/>
      <c r="E1187" s="2"/>
      <c r="F1187" s="68"/>
    </row>
    <row r="1188" spans="3:6" x14ac:dyDescent="0.25">
      <c r="C1188" s="7"/>
      <c r="D1188" s="7"/>
      <c r="E1188" s="2"/>
      <c r="F1188" s="68"/>
    </row>
    <row r="1189" spans="3:6" x14ac:dyDescent="0.25">
      <c r="C1189" s="7"/>
      <c r="D1189" s="7"/>
      <c r="E1189" s="2"/>
      <c r="F1189" s="68"/>
    </row>
    <row r="1190" spans="3:6" x14ac:dyDescent="0.25">
      <c r="C1190" s="7"/>
      <c r="D1190" s="7"/>
      <c r="E1190" s="2"/>
      <c r="F1190" s="68"/>
    </row>
    <row r="1191" spans="3:6" x14ac:dyDescent="0.25">
      <c r="C1191" s="7"/>
      <c r="D1191" s="7"/>
      <c r="E1191" s="2"/>
      <c r="F1191" s="68"/>
    </row>
    <row r="1192" spans="3:6" x14ac:dyDescent="0.25">
      <c r="C1192" s="7"/>
      <c r="D1192" s="7"/>
      <c r="E1192" s="2"/>
      <c r="F1192" s="68"/>
    </row>
    <row r="1193" spans="3:6" x14ac:dyDescent="0.25">
      <c r="C1193" s="7"/>
      <c r="D1193" s="7"/>
      <c r="E1193" s="2"/>
      <c r="F1193" s="68"/>
    </row>
    <row r="1194" spans="3:6" x14ac:dyDescent="0.25">
      <c r="C1194" s="7"/>
      <c r="D1194" s="7"/>
      <c r="E1194" s="2"/>
      <c r="F1194" s="68"/>
    </row>
    <row r="1195" spans="3:6" x14ac:dyDescent="0.25">
      <c r="C1195" s="7"/>
      <c r="D1195" s="7"/>
      <c r="E1195" s="2"/>
      <c r="F1195" s="68"/>
    </row>
    <row r="1196" spans="3:6" x14ac:dyDescent="0.25">
      <c r="C1196" s="7"/>
      <c r="D1196" s="7"/>
      <c r="E1196" s="2"/>
      <c r="F1196" s="68"/>
    </row>
    <row r="1197" spans="3:6" x14ac:dyDescent="0.25">
      <c r="C1197" s="7"/>
      <c r="D1197" s="7"/>
      <c r="E1197" s="2"/>
      <c r="F1197" s="68"/>
    </row>
    <row r="1198" spans="3:6" x14ac:dyDescent="0.25">
      <c r="C1198" s="7"/>
      <c r="D1198" s="7"/>
      <c r="E1198" s="2"/>
      <c r="F1198" s="68"/>
    </row>
    <row r="1199" spans="3:6" x14ac:dyDescent="0.25">
      <c r="C1199" s="7"/>
      <c r="D1199" s="7"/>
      <c r="E1199" s="2"/>
      <c r="F1199" s="68"/>
    </row>
    <row r="1200" spans="3:6" x14ac:dyDescent="0.25">
      <c r="C1200" s="7"/>
      <c r="D1200" s="7"/>
      <c r="E1200" s="2"/>
      <c r="F1200" s="68"/>
    </row>
    <row r="1201" spans="3:6" x14ac:dyDescent="0.25">
      <c r="C1201" s="7"/>
      <c r="D1201" s="7"/>
      <c r="E1201" s="2"/>
      <c r="F1201" s="68"/>
    </row>
    <row r="1202" spans="3:6" x14ac:dyDescent="0.25">
      <c r="C1202" s="7"/>
      <c r="D1202" s="7"/>
      <c r="E1202" s="2"/>
      <c r="F1202" s="68"/>
    </row>
    <row r="1203" spans="3:6" x14ac:dyDescent="0.25">
      <c r="C1203" s="7"/>
      <c r="D1203" s="7"/>
      <c r="E1203" s="2"/>
      <c r="F1203" s="68"/>
    </row>
    <row r="1204" spans="3:6" x14ac:dyDescent="0.25">
      <c r="C1204" s="7"/>
      <c r="D1204" s="7"/>
      <c r="E1204" s="2"/>
      <c r="F1204" s="68"/>
    </row>
    <row r="1205" spans="3:6" x14ac:dyDescent="0.25">
      <c r="C1205" s="7"/>
      <c r="D1205" s="7"/>
      <c r="E1205" s="2"/>
      <c r="F1205" s="68"/>
    </row>
    <row r="1206" spans="3:6" x14ac:dyDescent="0.25">
      <c r="C1206" s="7"/>
      <c r="D1206" s="7"/>
      <c r="E1206" s="2"/>
      <c r="F1206" s="68"/>
    </row>
    <row r="1207" spans="3:6" x14ac:dyDescent="0.25">
      <c r="C1207" s="7"/>
      <c r="D1207" s="7"/>
      <c r="E1207" s="2"/>
      <c r="F1207" s="68"/>
    </row>
    <row r="1208" spans="3:6" x14ac:dyDescent="0.25">
      <c r="C1208" s="7"/>
      <c r="D1208" s="7"/>
      <c r="E1208" s="2"/>
      <c r="F1208" s="68"/>
    </row>
    <row r="1209" spans="3:6" x14ac:dyDescent="0.25">
      <c r="C1209" s="7"/>
      <c r="D1209" s="7"/>
      <c r="E1209" s="2"/>
      <c r="F1209" s="68"/>
    </row>
    <row r="1210" spans="3:6" x14ac:dyDescent="0.25">
      <c r="C1210" s="7"/>
      <c r="D1210" s="7"/>
      <c r="E1210" s="2"/>
      <c r="F1210" s="68"/>
    </row>
    <row r="1211" spans="3:6" x14ac:dyDescent="0.25">
      <c r="C1211" s="7"/>
      <c r="D1211" s="7"/>
      <c r="E1211" s="2"/>
      <c r="F1211" s="68"/>
    </row>
    <row r="1212" spans="3:6" x14ac:dyDescent="0.25">
      <c r="C1212" s="7"/>
      <c r="D1212" s="7"/>
      <c r="E1212" s="2"/>
      <c r="F1212" s="68"/>
    </row>
    <row r="1213" spans="3:6" x14ac:dyDescent="0.25">
      <c r="C1213" s="7"/>
      <c r="D1213" s="7"/>
      <c r="E1213" s="2"/>
      <c r="F1213" s="68"/>
    </row>
    <row r="1214" spans="3:6" x14ac:dyDescent="0.25">
      <c r="C1214" s="7"/>
      <c r="D1214" s="7"/>
      <c r="E1214" s="2"/>
      <c r="F1214" s="68"/>
    </row>
    <row r="1215" spans="3:6" x14ac:dyDescent="0.25">
      <c r="C1215" s="7"/>
      <c r="D1215" s="7"/>
      <c r="E1215" s="2"/>
      <c r="F1215" s="68"/>
    </row>
    <row r="1216" spans="3:6" x14ac:dyDescent="0.25">
      <c r="C1216" s="7"/>
      <c r="D1216" s="7"/>
      <c r="E1216" s="2"/>
      <c r="F1216" s="68"/>
    </row>
    <row r="1217" spans="3:6" x14ac:dyDescent="0.25">
      <c r="C1217" s="7"/>
      <c r="D1217" s="7"/>
      <c r="E1217" s="2"/>
      <c r="F1217" s="68"/>
    </row>
    <row r="1218" spans="3:6" x14ac:dyDescent="0.25">
      <c r="C1218" s="7"/>
      <c r="D1218" s="7"/>
      <c r="E1218" s="2"/>
      <c r="F1218" s="68"/>
    </row>
    <row r="1219" spans="3:6" x14ac:dyDescent="0.25">
      <c r="C1219" s="7"/>
      <c r="D1219" s="7"/>
      <c r="E1219" s="2"/>
      <c r="F1219" s="68"/>
    </row>
    <row r="1220" spans="3:6" x14ac:dyDescent="0.25">
      <c r="C1220" s="7"/>
      <c r="D1220" s="7"/>
      <c r="E1220" s="2"/>
      <c r="F1220" s="68"/>
    </row>
    <row r="1221" spans="3:6" x14ac:dyDescent="0.25">
      <c r="C1221" s="7"/>
      <c r="D1221" s="7"/>
      <c r="E1221" s="2"/>
      <c r="F1221" s="68"/>
    </row>
    <row r="1222" spans="3:6" x14ac:dyDescent="0.25">
      <c r="C1222" s="7"/>
      <c r="D1222" s="7"/>
      <c r="E1222" s="2"/>
      <c r="F1222" s="68"/>
    </row>
    <row r="1223" spans="3:6" x14ac:dyDescent="0.25">
      <c r="C1223" s="7"/>
      <c r="D1223" s="7"/>
      <c r="E1223" s="2"/>
      <c r="F1223" s="68"/>
    </row>
    <row r="1224" spans="3:6" x14ac:dyDescent="0.25">
      <c r="C1224" s="7"/>
      <c r="D1224" s="7"/>
      <c r="E1224" s="2"/>
      <c r="F1224" s="68"/>
    </row>
    <row r="1225" spans="3:6" x14ac:dyDescent="0.25">
      <c r="C1225" s="7"/>
      <c r="D1225" s="7"/>
      <c r="E1225" s="2"/>
      <c r="F1225" s="68"/>
    </row>
    <row r="1226" spans="3:6" x14ac:dyDescent="0.25">
      <c r="C1226" s="7"/>
      <c r="D1226" s="7"/>
      <c r="E1226" s="2"/>
      <c r="F1226" s="68"/>
    </row>
    <row r="1227" spans="3:6" x14ac:dyDescent="0.25">
      <c r="C1227" s="7"/>
      <c r="D1227" s="7"/>
      <c r="E1227" s="2"/>
      <c r="F1227" s="68"/>
    </row>
    <row r="1228" spans="3:6" x14ac:dyDescent="0.25">
      <c r="C1228" s="7"/>
      <c r="D1228" s="7"/>
      <c r="E1228" s="2"/>
      <c r="F1228" s="68"/>
    </row>
    <row r="1229" spans="3:6" x14ac:dyDescent="0.25">
      <c r="C1229" s="7"/>
      <c r="D1229" s="7"/>
      <c r="E1229" s="2"/>
      <c r="F1229" s="68"/>
    </row>
    <row r="1230" spans="3:6" x14ac:dyDescent="0.25">
      <c r="C1230" s="7"/>
      <c r="D1230" s="7"/>
      <c r="E1230" s="2"/>
      <c r="F1230" s="68"/>
    </row>
    <row r="1231" spans="3:6" x14ac:dyDescent="0.25">
      <c r="C1231" s="7"/>
      <c r="D1231" s="7"/>
      <c r="E1231" s="2"/>
      <c r="F1231" s="68"/>
    </row>
    <row r="1232" spans="3:6" x14ac:dyDescent="0.25">
      <c r="C1232" s="7"/>
      <c r="D1232" s="7"/>
      <c r="E1232" s="2"/>
      <c r="F1232" s="68"/>
    </row>
    <row r="1233" spans="3:6" x14ac:dyDescent="0.25">
      <c r="C1233" s="7"/>
      <c r="D1233" s="7"/>
      <c r="E1233" s="2"/>
      <c r="F1233" s="68"/>
    </row>
    <row r="1234" spans="3:6" x14ac:dyDescent="0.25">
      <c r="C1234" s="7"/>
      <c r="D1234" s="7"/>
      <c r="E1234" s="2"/>
      <c r="F1234" s="68"/>
    </row>
    <row r="1235" spans="3:6" x14ac:dyDescent="0.25">
      <c r="C1235" s="7"/>
      <c r="D1235" s="7"/>
      <c r="E1235" s="2"/>
      <c r="F1235" s="68"/>
    </row>
    <row r="1236" spans="3:6" x14ac:dyDescent="0.25">
      <c r="C1236" s="7"/>
      <c r="D1236" s="7"/>
      <c r="E1236" s="2"/>
      <c r="F1236" s="68"/>
    </row>
    <row r="1237" spans="3:6" x14ac:dyDescent="0.25">
      <c r="C1237" s="7"/>
      <c r="D1237" s="7"/>
      <c r="E1237" s="2"/>
      <c r="F1237" s="68"/>
    </row>
    <row r="1238" spans="3:6" x14ac:dyDescent="0.25">
      <c r="C1238" s="7"/>
      <c r="D1238" s="7"/>
      <c r="E1238" s="2"/>
      <c r="F1238" s="68"/>
    </row>
    <row r="1239" spans="3:6" x14ac:dyDescent="0.25">
      <c r="C1239" s="7"/>
      <c r="D1239" s="7"/>
      <c r="E1239" s="2"/>
      <c r="F1239" s="68"/>
    </row>
    <row r="1240" spans="3:6" x14ac:dyDescent="0.25">
      <c r="C1240" s="7"/>
      <c r="D1240" s="7"/>
      <c r="E1240" s="2"/>
      <c r="F1240" s="68"/>
    </row>
    <row r="1241" spans="3:6" x14ac:dyDescent="0.25">
      <c r="C1241" s="7"/>
      <c r="D1241" s="7"/>
      <c r="E1241" s="2"/>
      <c r="F1241" s="68"/>
    </row>
    <row r="1242" spans="3:6" x14ac:dyDescent="0.25">
      <c r="C1242" s="7"/>
      <c r="D1242" s="7"/>
      <c r="E1242" s="2"/>
      <c r="F1242" s="68"/>
    </row>
    <row r="1243" spans="3:6" x14ac:dyDescent="0.25">
      <c r="C1243" s="7"/>
      <c r="D1243" s="7"/>
      <c r="E1243" s="2"/>
      <c r="F1243" s="68"/>
    </row>
    <row r="1244" spans="3:6" x14ac:dyDescent="0.25">
      <c r="C1244" s="7"/>
      <c r="D1244" s="7"/>
      <c r="E1244" s="2"/>
      <c r="F1244" s="68"/>
    </row>
    <row r="1245" spans="3:6" x14ac:dyDescent="0.25">
      <c r="C1245" s="7"/>
      <c r="D1245" s="7"/>
      <c r="E1245" s="2"/>
      <c r="F1245" s="68"/>
    </row>
    <row r="1246" spans="3:6" x14ac:dyDescent="0.25">
      <c r="C1246" s="7"/>
      <c r="D1246" s="7"/>
      <c r="E1246" s="2"/>
      <c r="F1246" s="68"/>
    </row>
    <row r="1247" spans="3:6" x14ac:dyDescent="0.25">
      <c r="C1247" s="7"/>
      <c r="D1247" s="7"/>
      <c r="E1247" s="2"/>
      <c r="F1247" s="68"/>
    </row>
    <row r="1248" spans="3:6" x14ac:dyDescent="0.25">
      <c r="C1248" s="7"/>
      <c r="D1248" s="7"/>
      <c r="E1248" s="2"/>
      <c r="F1248" s="68"/>
    </row>
    <row r="1249" spans="3:6" x14ac:dyDescent="0.25">
      <c r="C1249" s="7"/>
      <c r="D1249" s="7"/>
      <c r="E1249" s="2"/>
      <c r="F1249" s="68"/>
    </row>
    <row r="1250" spans="3:6" x14ac:dyDescent="0.25">
      <c r="C1250" s="7"/>
      <c r="D1250" s="7"/>
      <c r="E1250" s="2"/>
      <c r="F1250" s="68"/>
    </row>
    <row r="1251" spans="3:6" x14ac:dyDescent="0.25">
      <c r="C1251" s="7"/>
      <c r="D1251" s="7"/>
      <c r="E1251" s="2"/>
      <c r="F1251" s="68"/>
    </row>
    <row r="1252" spans="3:6" x14ac:dyDescent="0.25">
      <c r="C1252" s="7"/>
      <c r="D1252" s="7"/>
      <c r="E1252" s="2"/>
      <c r="F1252" s="68"/>
    </row>
    <row r="1253" spans="3:6" x14ac:dyDescent="0.25">
      <c r="C1253" s="7"/>
      <c r="D1253" s="7"/>
      <c r="E1253" s="2"/>
      <c r="F1253" s="68"/>
    </row>
    <row r="1254" spans="3:6" x14ac:dyDescent="0.25">
      <c r="C1254" s="7"/>
      <c r="D1254" s="7"/>
      <c r="E1254" s="2"/>
      <c r="F1254" s="68"/>
    </row>
    <row r="1255" spans="3:6" x14ac:dyDescent="0.25">
      <c r="C1255" s="7"/>
      <c r="D1255" s="7"/>
      <c r="E1255" s="2"/>
      <c r="F1255" s="68"/>
    </row>
    <row r="1256" spans="3:6" x14ac:dyDescent="0.25">
      <c r="C1256" s="7"/>
      <c r="D1256" s="7"/>
      <c r="E1256" s="2"/>
      <c r="F1256" s="68"/>
    </row>
    <row r="1257" spans="3:6" x14ac:dyDescent="0.25">
      <c r="C1257" s="7"/>
      <c r="D1257" s="7"/>
      <c r="E1257" s="2"/>
      <c r="F1257" s="68"/>
    </row>
    <row r="1258" spans="3:6" x14ac:dyDescent="0.25">
      <c r="C1258" s="7"/>
      <c r="D1258" s="7"/>
      <c r="E1258" s="2"/>
      <c r="F1258" s="68"/>
    </row>
    <row r="1259" spans="3:6" x14ac:dyDescent="0.25">
      <c r="C1259" s="7"/>
      <c r="D1259" s="7"/>
      <c r="E1259" s="2"/>
      <c r="F1259" s="68"/>
    </row>
    <row r="1260" spans="3:6" x14ac:dyDescent="0.25">
      <c r="C1260" s="7"/>
      <c r="D1260" s="7"/>
      <c r="E1260" s="2"/>
      <c r="F1260" s="68"/>
    </row>
    <row r="1261" spans="3:6" x14ac:dyDescent="0.25">
      <c r="C1261" s="7"/>
      <c r="D1261" s="7"/>
      <c r="E1261" s="2"/>
      <c r="F1261" s="68"/>
    </row>
    <row r="1262" spans="3:6" x14ac:dyDescent="0.25">
      <c r="C1262" s="7"/>
      <c r="D1262" s="7"/>
      <c r="E1262" s="2"/>
      <c r="F1262" s="68"/>
    </row>
    <row r="1263" spans="3:6" x14ac:dyDescent="0.25">
      <c r="C1263" s="7"/>
      <c r="D1263" s="7"/>
      <c r="E1263" s="2"/>
      <c r="F1263" s="68"/>
    </row>
    <row r="1264" spans="3:6" x14ac:dyDescent="0.25">
      <c r="C1264" s="7"/>
      <c r="D1264" s="7"/>
      <c r="E1264" s="2"/>
      <c r="F1264" s="68"/>
    </row>
    <row r="1265" spans="3:6" x14ac:dyDescent="0.25">
      <c r="C1265" s="7"/>
      <c r="D1265" s="7"/>
      <c r="E1265" s="2"/>
      <c r="F1265" s="68"/>
    </row>
    <row r="1266" spans="3:6" x14ac:dyDescent="0.25">
      <c r="C1266" s="7"/>
      <c r="D1266" s="7"/>
      <c r="E1266" s="2"/>
      <c r="F1266" s="68"/>
    </row>
    <row r="1267" spans="3:6" x14ac:dyDescent="0.25">
      <c r="C1267" s="7"/>
      <c r="D1267" s="7"/>
      <c r="E1267" s="2"/>
      <c r="F1267" s="68"/>
    </row>
    <row r="1268" spans="3:6" x14ac:dyDescent="0.25">
      <c r="C1268" s="7"/>
      <c r="D1268" s="7"/>
      <c r="E1268" s="2"/>
      <c r="F1268" s="68"/>
    </row>
    <row r="1269" spans="3:6" x14ac:dyDescent="0.25">
      <c r="C1269" s="7"/>
      <c r="D1269" s="7"/>
      <c r="E1269" s="2"/>
      <c r="F1269" s="68"/>
    </row>
    <row r="1270" spans="3:6" x14ac:dyDescent="0.25">
      <c r="C1270" s="7"/>
      <c r="D1270" s="7"/>
      <c r="E1270" s="2"/>
      <c r="F1270" s="68"/>
    </row>
    <row r="1271" spans="3:6" x14ac:dyDescent="0.25">
      <c r="C1271" s="7"/>
      <c r="D1271" s="7"/>
      <c r="E1271" s="2"/>
      <c r="F1271" s="68"/>
    </row>
    <row r="1272" spans="3:6" x14ac:dyDescent="0.25">
      <c r="C1272" s="7"/>
      <c r="D1272" s="7"/>
      <c r="E1272" s="2"/>
      <c r="F1272" s="68"/>
    </row>
    <row r="1273" spans="3:6" x14ac:dyDescent="0.25">
      <c r="C1273" s="7"/>
      <c r="D1273" s="7"/>
      <c r="E1273" s="2"/>
      <c r="F1273" s="68"/>
    </row>
    <row r="1274" spans="3:6" x14ac:dyDescent="0.25">
      <c r="C1274" s="7"/>
      <c r="D1274" s="7"/>
      <c r="E1274" s="2"/>
      <c r="F1274" s="68"/>
    </row>
    <row r="1275" spans="3:6" x14ac:dyDescent="0.25">
      <c r="C1275" s="7"/>
      <c r="D1275" s="7"/>
      <c r="E1275" s="2"/>
      <c r="F1275" s="68"/>
    </row>
    <row r="1276" spans="3:6" x14ac:dyDescent="0.25">
      <c r="C1276" s="7"/>
      <c r="D1276" s="7"/>
      <c r="E1276" s="2"/>
      <c r="F1276" s="68"/>
    </row>
    <row r="1277" spans="3:6" x14ac:dyDescent="0.25">
      <c r="C1277" s="7"/>
      <c r="D1277" s="7"/>
      <c r="E1277" s="2"/>
      <c r="F1277" s="68"/>
    </row>
    <row r="1278" spans="3:6" x14ac:dyDescent="0.25">
      <c r="C1278" s="7"/>
      <c r="D1278" s="7"/>
      <c r="E1278" s="2"/>
      <c r="F1278" s="68"/>
    </row>
    <row r="1279" spans="3:6" x14ac:dyDescent="0.25">
      <c r="C1279" s="7"/>
      <c r="D1279" s="7"/>
      <c r="E1279" s="2"/>
      <c r="F1279" s="68"/>
    </row>
    <row r="1280" spans="3:6" x14ac:dyDescent="0.25">
      <c r="C1280" s="7"/>
      <c r="D1280" s="7"/>
      <c r="E1280" s="2"/>
      <c r="F1280" s="68"/>
    </row>
    <row r="1281" spans="3:6" x14ac:dyDescent="0.25">
      <c r="C1281" s="7"/>
      <c r="D1281" s="7"/>
      <c r="E1281" s="2"/>
      <c r="F1281" s="68"/>
    </row>
    <row r="1282" spans="3:6" x14ac:dyDescent="0.25">
      <c r="C1282" s="7"/>
      <c r="D1282" s="7"/>
      <c r="E1282" s="2"/>
      <c r="F1282" s="68"/>
    </row>
    <row r="1283" spans="3:6" x14ac:dyDescent="0.25">
      <c r="C1283" s="7"/>
      <c r="D1283" s="7"/>
      <c r="E1283" s="2"/>
      <c r="F1283" s="68"/>
    </row>
    <row r="1284" spans="3:6" x14ac:dyDescent="0.25">
      <c r="C1284" s="7"/>
      <c r="D1284" s="7"/>
      <c r="E1284" s="2"/>
      <c r="F1284" s="68"/>
    </row>
    <row r="1285" spans="3:6" x14ac:dyDescent="0.25">
      <c r="C1285" s="7"/>
      <c r="D1285" s="7"/>
      <c r="E1285" s="2"/>
      <c r="F1285" s="68"/>
    </row>
    <row r="1286" spans="3:6" x14ac:dyDescent="0.25">
      <c r="C1286" s="7"/>
      <c r="D1286" s="7"/>
      <c r="E1286" s="2"/>
      <c r="F1286" s="68"/>
    </row>
    <row r="1287" spans="3:6" x14ac:dyDescent="0.25">
      <c r="C1287" s="7"/>
      <c r="D1287" s="7"/>
      <c r="E1287" s="2"/>
      <c r="F1287" s="68"/>
    </row>
    <row r="1288" spans="3:6" x14ac:dyDescent="0.25">
      <c r="C1288" s="7"/>
      <c r="D1288" s="7"/>
      <c r="E1288" s="2"/>
      <c r="F1288" s="68"/>
    </row>
    <row r="1289" spans="3:6" x14ac:dyDescent="0.25">
      <c r="C1289" s="7"/>
      <c r="D1289" s="7"/>
      <c r="E1289" s="2"/>
      <c r="F1289" s="68"/>
    </row>
    <row r="1290" spans="3:6" x14ac:dyDescent="0.25">
      <c r="C1290" s="7"/>
      <c r="D1290" s="7"/>
      <c r="E1290" s="2"/>
      <c r="F1290" s="68"/>
    </row>
    <row r="1291" spans="3:6" x14ac:dyDescent="0.25">
      <c r="C1291" s="7"/>
      <c r="D1291" s="7"/>
      <c r="E1291" s="2"/>
      <c r="F1291" s="68"/>
    </row>
    <row r="1292" spans="3:6" x14ac:dyDescent="0.25">
      <c r="C1292" s="7"/>
      <c r="D1292" s="7"/>
      <c r="E1292" s="2"/>
      <c r="F1292" s="68"/>
    </row>
    <row r="1293" spans="3:6" x14ac:dyDescent="0.25">
      <c r="C1293" s="7"/>
      <c r="D1293" s="7"/>
      <c r="E1293" s="2"/>
      <c r="F1293" s="68"/>
    </row>
    <row r="1294" spans="3:6" x14ac:dyDescent="0.25">
      <c r="C1294" s="7"/>
      <c r="D1294" s="7"/>
      <c r="E1294" s="2"/>
      <c r="F1294" s="68"/>
    </row>
    <row r="1295" spans="3:6" x14ac:dyDescent="0.25">
      <c r="C1295" s="7"/>
      <c r="D1295" s="7"/>
      <c r="E1295" s="2"/>
      <c r="F1295" s="68"/>
    </row>
    <row r="1296" spans="3:6" x14ac:dyDescent="0.25">
      <c r="C1296" s="7"/>
      <c r="D1296" s="7"/>
      <c r="E1296" s="2"/>
      <c r="F1296" s="68"/>
    </row>
    <row r="1297" spans="3:6" x14ac:dyDescent="0.25">
      <c r="C1297" s="7"/>
      <c r="D1297" s="7"/>
      <c r="E1297" s="2"/>
      <c r="F1297" s="68"/>
    </row>
    <row r="1298" spans="3:6" x14ac:dyDescent="0.25">
      <c r="C1298" s="7"/>
      <c r="D1298" s="7"/>
      <c r="E1298" s="2"/>
      <c r="F1298" s="68"/>
    </row>
    <row r="1299" spans="3:6" x14ac:dyDescent="0.25">
      <c r="C1299" s="7"/>
      <c r="D1299" s="7"/>
      <c r="E1299" s="2"/>
      <c r="F1299" s="68"/>
    </row>
    <row r="1300" spans="3:6" x14ac:dyDescent="0.25">
      <c r="C1300" s="7"/>
      <c r="D1300" s="7"/>
      <c r="E1300" s="2"/>
      <c r="F1300" s="68"/>
    </row>
    <row r="1301" spans="3:6" x14ac:dyDescent="0.25">
      <c r="C1301" s="7"/>
      <c r="D1301" s="7"/>
      <c r="E1301" s="2"/>
      <c r="F1301" s="68"/>
    </row>
    <row r="1302" spans="3:6" x14ac:dyDescent="0.25">
      <c r="C1302" s="7"/>
      <c r="D1302" s="7"/>
      <c r="E1302" s="2"/>
      <c r="F1302" s="68"/>
    </row>
    <row r="1303" spans="3:6" x14ac:dyDescent="0.25">
      <c r="C1303" s="7"/>
      <c r="D1303" s="7"/>
      <c r="E1303" s="2"/>
      <c r="F1303" s="68"/>
    </row>
    <row r="1304" spans="3:6" x14ac:dyDescent="0.25">
      <c r="C1304" s="7"/>
      <c r="D1304" s="7"/>
      <c r="E1304" s="2"/>
      <c r="F1304" s="68"/>
    </row>
    <row r="1305" spans="3:6" x14ac:dyDescent="0.25">
      <c r="C1305" s="7"/>
      <c r="D1305" s="7"/>
      <c r="E1305" s="2"/>
      <c r="F1305" s="68"/>
    </row>
    <row r="1306" spans="3:6" x14ac:dyDescent="0.25">
      <c r="C1306" s="7"/>
      <c r="D1306" s="7"/>
      <c r="E1306" s="2"/>
      <c r="F1306" s="68"/>
    </row>
    <row r="1307" spans="3:6" x14ac:dyDescent="0.25">
      <c r="C1307" s="7"/>
      <c r="D1307" s="7"/>
      <c r="E1307" s="2"/>
      <c r="F1307" s="68"/>
    </row>
    <row r="1308" spans="3:6" x14ac:dyDescent="0.25">
      <c r="C1308" s="7"/>
      <c r="D1308" s="7"/>
      <c r="E1308" s="2"/>
      <c r="F1308" s="68"/>
    </row>
    <row r="1309" spans="3:6" x14ac:dyDescent="0.25">
      <c r="C1309" s="7"/>
      <c r="D1309" s="7"/>
      <c r="E1309" s="2"/>
      <c r="F1309" s="68"/>
    </row>
    <row r="1310" spans="3:6" x14ac:dyDescent="0.25">
      <c r="C1310" s="7"/>
      <c r="D1310" s="7"/>
      <c r="E1310" s="2"/>
      <c r="F1310" s="68"/>
    </row>
    <row r="1311" spans="3:6" x14ac:dyDescent="0.25">
      <c r="C1311" s="7"/>
      <c r="D1311" s="7"/>
      <c r="E1311" s="2"/>
      <c r="F1311" s="68"/>
    </row>
    <row r="1312" spans="3:6" x14ac:dyDescent="0.25">
      <c r="C1312" s="7"/>
      <c r="D1312" s="7"/>
      <c r="E1312" s="2"/>
      <c r="F1312" s="68"/>
    </row>
    <row r="1313" spans="3:6" x14ac:dyDescent="0.25">
      <c r="C1313" s="7"/>
      <c r="D1313" s="7"/>
      <c r="E1313" s="2"/>
      <c r="F1313" s="68"/>
    </row>
    <row r="1314" spans="3:6" x14ac:dyDescent="0.25">
      <c r="C1314" s="7"/>
      <c r="D1314" s="7"/>
      <c r="E1314" s="2"/>
      <c r="F1314" s="68"/>
    </row>
    <row r="1315" spans="3:6" x14ac:dyDescent="0.25">
      <c r="C1315" s="7"/>
      <c r="D1315" s="7"/>
      <c r="E1315" s="2"/>
      <c r="F1315" s="68"/>
    </row>
    <row r="1316" spans="3:6" x14ac:dyDescent="0.25">
      <c r="C1316" s="7"/>
      <c r="D1316" s="7"/>
      <c r="E1316" s="2"/>
      <c r="F1316" s="68"/>
    </row>
    <row r="1317" spans="3:6" x14ac:dyDescent="0.25">
      <c r="C1317" s="7"/>
      <c r="D1317" s="7"/>
      <c r="E1317" s="2"/>
      <c r="F1317" s="68"/>
    </row>
    <row r="1318" spans="3:6" x14ac:dyDescent="0.25">
      <c r="C1318" s="7"/>
      <c r="D1318" s="7"/>
      <c r="E1318" s="2"/>
      <c r="F1318" s="68"/>
    </row>
    <row r="1319" spans="3:6" x14ac:dyDescent="0.25">
      <c r="C1319" s="7"/>
      <c r="D1319" s="7"/>
      <c r="E1319" s="2"/>
      <c r="F1319" s="68"/>
    </row>
    <row r="1320" spans="3:6" x14ac:dyDescent="0.25">
      <c r="C1320" s="7"/>
      <c r="D1320" s="7"/>
      <c r="E1320" s="2"/>
      <c r="F1320" s="68"/>
    </row>
    <row r="1321" spans="3:6" x14ac:dyDescent="0.25">
      <c r="C1321" s="7"/>
      <c r="D1321" s="7"/>
      <c r="E1321" s="2"/>
      <c r="F1321" s="68"/>
    </row>
    <row r="1322" spans="3:6" x14ac:dyDescent="0.25">
      <c r="C1322" s="7"/>
      <c r="D1322" s="7"/>
      <c r="E1322" s="2"/>
      <c r="F1322" s="68"/>
    </row>
    <row r="1323" spans="3:6" x14ac:dyDescent="0.25">
      <c r="C1323" s="7"/>
      <c r="D1323" s="7"/>
      <c r="E1323" s="2"/>
      <c r="F1323" s="68"/>
    </row>
    <row r="1324" spans="3:6" x14ac:dyDescent="0.25">
      <c r="C1324" s="7"/>
      <c r="D1324" s="7"/>
      <c r="E1324" s="2"/>
      <c r="F1324" s="68"/>
    </row>
    <row r="1325" spans="3:6" x14ac:dyDescent="0.25">
      <c r="C1325" s="7"/>
      <c r="D1325" s="7"/>
      <c r="E1325" s="2"/>
      <c r="F1325" s="68"/>
    </row>
    <row r="1326" spans="3:6" x14ac:dyDescent="0.25">
      <c r="C1326" s="7"/>
      <c r="D1326" s="7"/>
      <c r="E1326" s="2"/>
      <c r="F1326" s="68"/>
    </row>
    <row r="1327" spans="3:6" x14ac:dyDescent="0.25">
      <c r="C1327" s="7"/>
      <c r="D1327" s="7"/>
      <c r="E1327" s="2"/>
      <c r="F1327" s="68"/>
    </row>
    <row r="1328" spans="3:6" x14ac:dyDescent="0.25">
      <c r="C1328" s="7"/>
      <c r="D1328" s="7"/>
      <c r="E1328" s="2"/>
      <c r="F1328" s="68"/>
    </row>
    <row r="1329" spans="3:6" x14ac:dyDescent="0.25">
      <c r="C1329" s="7"/>
      <c r="D1329" s="7"/>
      <c r="E1329" s="2"/>
      <c r="F1329" s="68"/>
    </row>
    <row r="1330" spans="3:6" x14ac:dyDescent="0.25">
      <c r="C1330" s="7"/>
      <c r="D1330" s="7"/>
      <c r="E1330" s="2"/>
      <c r="F1330" s="68"/>
    </row>
    <row r="1331" spans="3:6" x14ac:dyDescent="0.25">
      <c r="C1331" s="7"/>
      <c r="D1331" s="7"/>
      <c r="E1331" s="2"/>
      <c r="F1331" s="68"/>
    </row>
    <row r="1332" spans="3:6" x14ac:dyDescent="0.25">
      <c r="C1332" s="7"/>
      <c r="D1332" s="7"/>
      <c r="E1332" s="2"/>
      <c r="F1332" s="68"/>
    </row>
    <row r="1333" spans="3:6" x14ac:dyDescent="0.25">
      <c r="C1333" s="7"/>
      <c r="D1333" s="7"/>
      <c r="E1333" s="2"/>
      <c r="F1333" s="68"/>
    </row>
    <row r="1334" spans="3:6" x14ac:dyDescent="0.25">
      <c r="C1334" s="7"/>
      <c r="D1334" s="7"/>
      <c r="E1334" s="2"/>
      <c r="F1334" s="68"/>
    </row>
    <row r="1335" spans="3:6" x14ac:dyDescent="0.25">
      <c r="C1335" s="7"/>
      <c r="D1335" s="7"/>
      <c r="E1335" s="2"/>
      <c r="F1335" s="68"/>
    </row>
    <row r="1336" spans="3:6" x14ac:dyDescent="0.25">
      <c r="C1336" s="7"/>
      <c r="D1336" s="7"/>
      <c r="E1336" s="2"/>
      <c r="F1336" s="68"/>
    </row>
    <row r="1337" spans="3:6" x14ac:dyDescent="0.25">
      <c r="C1337" s="7"/>
      <c r="D1337" s="7"/>
      <c r="E1337" s="2"/>
      <c r="F1337" s="68"/>
    </row>
    <row r="1338" spans="3:6" x14ac:dyDescent="0.25">
      <c r="C1338" s="7"/>
      <c r="D1338" s="7"/>
      <c r="E1338" s="2"/>
      <c r="F1338" s="68"/>
    </row>
    <row r="1339" spans="3:6" x14ac:dyDescent="0.25">
      <c r="C1339" s="7"/>
      <c r="D1339" s="7"/>
      <c r="E1339" s="2"/>
      <c r="F1339" s="68"/>
    </row>
    <row r="1340" spans="3:6" x14ac:dyDescent="0.25">
      <c r="C1340" s="7"/>
      <c r="D1340" s="7"/>
      <c r="E1340" s="2"/>
      <c r="F1340" s="68"/>
    </row>
    <row r="1341" spans="3:6" x14ac:dyDescent="0.25">
      <c r="C1341" s="7"/>
      <c r="D1341" s="7"/>
      <c r="E1341" s="2"/>
      <c r="F1341" s="68"/>
    </row>
    <row r="1342" spans="3:6" x14ac:dyDescent="0.25">
      <c r="C1342" s="7"/>
      <c r="D1342" s="7"/>
      <c r="E1342" s="2"/>
      <c r="F1342" s="68"/>
    </row>
    <row r="1343" spans="3:6" x14ac:dyDescent="0.25">
      <c r="C1343" s="7"/>
      <c r="D1343" s="7"/>
      <c r="E1343" s="2"/>
      <c r="F1343" s="68"/>
    </row>
    <row r="1344" spans="3:6" x14ac:dyDescent="0.25">
      <c r="C1344" s="7"/>
      <c r="D1344" s="7"/>
      <c r="E1344" s="2"/>
      <c r="F1344" s="68"/>
    </row>
    <row r="1345" spans="3:6" x14ac:dyDescent="0.25">
      <c r="C1345" s="7"/>
      <c r="D1345" s="7"/>
      <c r="E1345" s="2"/>
      <c r="F1345" s="68"/>
    </row>
    <row r="1346" spans="3:6" x14ac:dyDescent="0.25">
      <c r="C1346" s="7"/>
      <c r="D1346" s="7"/>
      <c r="E1346" s="2"/>
      <c r="F1346" s="68"/>
    </row>
    <row r="1347" spans="3:6" x14ac:dyDescent="0.25">
      <c r="C1347" s="7"/>
      <c r="D1347" s="7"/>
      <c r="E1347" s="2"/>
      <c r="F1347" s="68"/>
    </row>
    <row r="1348" spans="3:6" x14ac:dyDescent="0.25">
      <c r="C1348" s="7"/>
      <c r="D1348" s="7"/>
      <c r="E1348" s="2"/>
      <c r="F1348" s="68"/>
    </row>
    <row r="1349" spans="3:6" x14ac:dyDescent="0.25">
      <c r="C1349" s="7"/>
      <c r="D1349" s="7"/>
      <c r="E1349" s="2"/>
      <c r="F1349" s="68"/>
    </row>
    <row r="1350" spans="3:6" x14ac:dyDescent="0.25">
      <c r="C1350" s="7"/>
      <c r="D1350" s="7"/>
      <c r="E1350" s="2"/>
      <c r="F1350" s="68"/>
    </row>
    <row r="1351" spans="3:6" x14ac:dyDescent="0.25">
      <c r="C1351" s="7"/>
      <c r="D1351" s="7"/>
      <c r="E1351" s="2"/>
      <c r="F1351" s="68"/>
    </row>
    <row r="1352" spans="3:6" x14ac:dyDescent="0.25">
      <c r="C1352" s="7"/>
      <c r="D1352" s="7"/>
      <c r="E1352" s="2"/>
      <c r="F1352" s="68"/>
    </row>
    <row r="1353" spans="3:6" x14ac:dyDescent="0.25">
      <c r="C1353" s="7"/>
      <c r="D1353" s="7"/>
      <c r="E1353" s="2"/>
      <c r="F1353" s="68"/>
    </row>
    <row r="1354" spans="3:6" x14ac:dyDescent="0.25">
      <c r="C1354" s="7"/>
      <c r="D1354" s="7"/>
      <c r="E1354" s="2"/>
      <c r="F1354" s="68"/>
    </row>
    <row r="1355" spans="3:6" x14ac:dyDescent="0.25">
      <c r="C1355" s="7"/>
      <c r="D1355" s="7"/>
      <c r="E1355" s="2"/>
      <c r="F1355" s="68"/>
    </row>
    <row r="1356" spans="3:6" x14ac:dyDescent="0.25">
      <c r="C1356" s="7"/>
      <c r="D1356" s="7"/>
      <c r="E1356" s="2"/>
      <c r="F1356" s="68"/>
    </row>
    <row r="1357" spans="3:6" x14ac:dyDescent="0.25">
      <c r="C1357" s="7"/>
      <c r="D1357" s="7"/>
      <c r="E1357" s="2"/>
      <c r="F1357" s="68"/>
    </row>
    <row r="1358" spans="3:6" x14ac:dyDescent="0.25">
      <c r="C1358" s="7"/>
      <c r="D1358" s="7"/>
      <c r="E1358" s="2"/>
      <c r="F1358" s="68"/>
    </row>
    <row r="1359" spans="3:6" x14ac:dyDescent="0.25">
      <c r="C1359" s="7"/>
      <c r="D1359" s="7"/>
      <c r="E1359" s="2"/>
      <c r="F1359" s="68"/>
    </row>
    <row r="1360" spans="3:6" x14ac:dyDescent="0.25">
      <c r="C1360" s="7"/>
      <c r="D1360" s="7"/>
      <c r="E1360" s="2"/>
      <c r="F1360" s="68"/>
    </row>
    <row r="1361" spans="3:6" x14ac:dyDescent="0.25">
      <c r="C1361" s="7"/>
      <c r="D1361" s="7"/>
      <c r="E1361" s="2"/>
      <c r="F1361" s="68"/>
    </row>
    <row r="1362" spans="3:6" x14ac:dyDescent="0.25">
      <c r="C1362" s="7"/>
      <c r="D1362" s="7"/>
      <c r="E1362" s="2"/>
      <c r="F1362" s="68"/>
    </row>
    <row r="1363" spans="3:6" x14ac:dyDescent="0.25">
      <c r="C1363" s="7"/>
      <c r="D1363" s="7"/>
      <c r="E1363" s="2"/>
      <c r="F1363" s="68"/>
    </row>
    <row r="1364" spans="3:6" x14ac:dyDescent="0.25">
      <c r="C1364" s="7"/>
      <c r="D1364" s="7"/>
      <c r="E1364" s="2"/>
      <c r="F1364" s="68"/>
    </row>
    <row r="1365" spans="3:6" x14ac:dyDescent="0.25">
      <c r="C1365" s="7"/>
      <c r="D1365" s="7"/>
      <c r="E1365" s="2"/>
      <c r="F1365" s="68"/>
    </row>
    <row r="1366" spans="3:6" x14ac:dyDescent="0.25">
      <c r="C1366" s="7"/>
      <c r="D1366" s="7"/>
      <c r="E1366" s="2"/>
      <c r="F1366" s="68"/>
    </row>
    <row r="1367" spans="3:6" x14ac:dyDescent="0.25">
      <c r="C1367" s="7"/>
      <c r="D1367" s="7"/>
      <c r="E1367" s="2"/>
      <c r="F1367" s="68"/>
    </row>
    <row r="1368" spans="3:6" x14ac:dyDescent="0.25">
      <c r="C1368" s="7"/>
      <c r="D1368" s="7"/>
      <c r="E1368" s="2"/>
      <c r="F1368" s="68"/>
    </row>
    <row r="1369" spans="3:6" x14ac:dyDescent="0.25">
      <c r="C1369" s="7"/>
      <c r="D1369" s="7"/>
      <c r="E1369" s="2"/>
      <c r="F1369" s="68"/>
    </row>
    <row r="1370" spans="3:6" x14ac:dyDescent="0.25">
      <c r="C1370" s="7"/>
      <c r="D1370" s="7"/>
      <c r="E1370" s="2"/>
      <c r="F1370" s="68"/>
    </row>
    <row r="1371" spans="3:6" x14ac:dyDescent="0.25">
      <c r="C1371" s="7"/>
      <c r="D1371" s="7"/>
      <c r="E1371" s="2"/>
      <c r="F1371" s="68"/>
    </row>
    <row r="1372" spans="3:6" x14ac:dyDescent="0.25">
      <c r="C1372" s="7"/>
      <c r="D1372" s="7"/>
      <c r="E1372" s="2"/>
      <c r="F1372" s="68"/>
    </row>
    <row r="1373" spans="3:6" x14ac:dyDescent="0.25">
      <c r="C1373" s="7"/>
      <c r="D1373" s="7"/>
      <c r="E1373" s="2"/>
      <c r="F1373" s="68"/>
    </row>
    <row r="1374" spans="3:6" x14ac:dyDescent="0.25">
      <c r="C1374" s="7"/>
      <c r="D1374" s="7"/>
      <c r="E1374" s="2"/>
      <c r="F1374" s="68"/>
    </row>
    <row r="1375" spans="3:6" x14ac:dyDescent="0.25">
      <c r="C1375" s="7"/>
      <c r="D1375" s="7"/>
      <c r="E1375" s="2"/>
      <c r="F1375" s="68"/>
    </row>
    <row r="1376" spans="3:6" x14ac:dyDescent="0.25">
      <c r="C1376" s="7"/>
      <c r="D1376" s="7"/>
      <c r="E1376" s="2"/>
      <c r="F1376" s="68"/>
    </row>
    <row r="1377" spans="3:6" x14ac:dyDescent="0.25">
      <c r="C1377" s="7"/>
      <c r="D1377" s="7"/>
      <c r="E1377" s="2"/>
      <c r="F1377" s="68"/>
    </row>
    <row r="1378" spans="3:6" x14ac:dyDescent="0.25">
      <c r="C1378" s="7"/>
      <c r="D1378" s="7"/>
      <c r="E1378" s="2"/>
      <c r="F1378" s="68"/>
    </row>
    <row r="1379" spans="3:6" x14ac:dyDescent="0.25">
      <c r="C1379" s="7"/>
      <c r="D1379" s="7"/>
      <c r="E1379" s="2"/>
      <c r="F1379" s="68"/>
    </row>
    <row r="1380" spans="3:6" x14ac:dyDescent="0.25">
      <c r="C1380" s="7"/>
      <c r="D1380" s="7"/>
      <c r="E1380" s="2"/>
      <c r="F1380" s="68"/>
    </row>
    <row r="1381" spans="3:6" x14ac:dyDescent="0.25">
      <c r="C1381" s="7"/>
      <c r="D1381" s="7"/>
      <c r="E1381" s="2"/>
      <c r="F1381" s="68"/>
    </row>
    <row r="1382" spans="3:6" x14ac:dyDescent="0.25">
      <c r="C1382" s="7"/>
      <c r="D1382" s="7"/>
      <c r="E1382" s="2"/>
      <c r="F1382" s="68"/>
    </row>
    <row r="1383" spans="3:6" x14ac:dyDescent="0.25">
      <c r="C1383" s="7"/>
      <c r="D1383" s="7"/>
      <c r="E1383" s="2"/>
      <c r="F1383" s="68"/>
    </row>
    <row r="1384" spans="3:6" x14ac:dyDescent="0.25">
      <c r="C1384" s="7"/>
      <c r="D1384" s="7"/>
      <c r="E1384" s="2"/>
      <c r="F1384" s="68"/>
    </row>
    <row r="1385" spans="3:6" x14ac:dyDescent="0.25">
      <c r="C1385" s="7"/>
      <c r="D1385" s="7"/>
      <c r="E1385" s="2"/>
      <c r="F1385" s="68"/>
    </row>
    <row r="1386" spans="3:6" x14ac:dyDescent="0.25">
      <c r="C1386" s="7"/>
      <c r="D1386" s="7"/>
      <c r="E1386" s="2"/>
      <c r="F1386" s="68"/>
    </row>
    <row r="1387" spans="3:6" x14ac:dyDescent="0.25">
      <c r="C1387" s="7"/>
      <c r="D1387" s="7"/>
      <c r="E1387" s="2"/>
      <c r="F1387" s="68"/>
    </row>
    <row r="1388" spans="3:6" x14ac:dyDescent="0.25">
      <c r="C1388" s="7"/>
      <c r="D1388" s="7"/>
      <c r="E1388" s="2"/>
      <c r="F1388" s="68"/>
    </row>
    <row r="1389" spans="3:6" x14ac:dyDescent="0.25">
      <c r="C1389" s="7"/>
      <c r="D1389" s="7"/>
      <c r="E1389" s="2"/>
      <c r="F1389" s="68"/>
    </row>
    <row r="1390" spans="3:6" x14ac:dyDescent="0.25">
      <c r="C1390" s="7"/>
      <c r="D1390" s="7"/>
      <c r="E1390" s="2"/>
      <c r="F1390" s="68"/>
    </row>
    <row r="1391" spans="3:6" x14ac:dyDescent="0.25">
      <c r="C1391" s="7"/>
      <c r="D1391" s="7"/>
      <c r="E1391" s="2"/>
      <c r="F1391" s="68"/>
    </row>
    <row r="1392" spans="3:6" x14ac:dyDescent="0.25">
      <c r="C1392" s="7"/>
      <c r="D1392" s="7"/>
      <c r="E1392" s="2"/>
      <c r="F1392" s="68"/>
    </row>
    <row r="1393" spans="3:6" x14ac:dyDescent="0.25">
      <c r="C1393" s="7"/>
      <c r="D1393" s="7"/>
      <c r="E1393" s="2"/>
      <c r="F1393" s="68"/>
    </row>
    <row r="1394" spans="3:6" x14ac:dyDescent="0.25">
      <c r="C1394" s="7"/>
      <c r="D1394" s="7"/>
      <c r="E1394" s="2"/>
      <c r="F1394" s="68"/>
    </row>
    <row r="1395" spans="3:6" x14ac:dyDescent="0.25">
      <c r="C1395" s="7"/>
      <c r="D1395" s="7"/>
      <c r="E1395" s="2"/>
      <c r="F1395" s="68"/>
    </row>
    <row r="1396" spans="3:6" x14ac:dyDescent="0.25">
      <c r="C1396" s="7"/>
      <c r="D1396" s="7"/>
      <c r="E1396" s="2"/>
      <c r="F1396" s="68"/>
    </row>
    <row r="1397" spans="3:6" x14ac:dyDescent="0.25">
      <c r="C1397" s="7"/>
      <c r="D1397" s="7"/>
      <c r="E1397" s="2"/>
      <c r="F1397" s="68"/>
    </row>
    <row r="1398" spans="3:6" x14ac:dyDescent="0.25">
      <c r="C1398" s="7"/>
      <c r="D1398" s="7"/>
      <c r="E1398" s="2"/>
      <c r="F1398" s="68"/>
    </row>
    <row r="1399" spans="3:6" x14ac:dyDescent="0.25">
      <c r="C1399" s="7"/>
      <c r="D1399" s="7"/>
      <c r="E1399" s="2"/>
      <c r="F1399" s="68"/>
    </row>
  </sheetData>
  <mergeCells count="4">
    <mergeCell ref="C4:E4"/>
    <mergeCell ref="F4:K4"/>
    <mergeCell ref="R4:S4"/>
    <mergeCell ref="T4:U4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Manitoba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Rowena Krentz</dc:creator>
  <cp:lastModifiedBy>Rowena Krentz</cp:lastModifiedBy>
  <dcterms:created xsi:type="dcterms:W3CDTF">2015-05-13T13:31:16Z</dcterms:created>
  <dcterms:modified xsi:type="dcterms:W3CDTF">2015-05-19T14:27:02Z</dcterms:modified>
</cp:coreProperties>
</file>