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84" windowWidth="20100" windowHeight="9204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Sheet1!$14:$16</definedName>
  </definedNames>
  <calcPr calcId="145621"/>
</workbook>
</file>

<file path=xl/calcChain.xml><?xml version="1.0" encoding="utf-8"?>
<calcChain xmlns="http://schemas.openxmlformats.org/spreadsheetml/2006/main">
  <c r="B10" i="1" l="1"/>
  <c r="N92" i="1"/>
  <c r="B120" i="1" l="1"/>
  <c r="B122" i="1" s="1"/>
  <c r="B124" i="1" s="1"/>
  <c r="B126" i="1" s="1"/>
  <c r="L114" i="1"/>
  <c r="G114" i="1"/>
  <c r="F114" i="1"/>
  <c r="E114" i="1"/>
  <c r="D114" i="1"/>
  <c r="C114" i="1"/>
  <c r="H113" i="1"/>
  <c r="H114" i="1" s="1"/>
  <c r="L111" i="1"/>
  <c r="G111" i="1"/>
  <c r="F111" i="1"/>
  <c r="E111" i="1"/>
  <c r="D111" i="1"/>
  <c r="C111" i="1"/>
  <c r="H110" i="1"/>
  <c r="I110" i="1" s="1"/>
  <c r="H109" i="1"/>
  <c r="I109" i="1" s="1"/>
  <c r="H108" i="1"/>
  <c r="I108" i="1" s="1"/>
  <c r="H107" i="1"/>
  <c r="I107" i="1" s="1"/>
  <c r="I106" i="1"/>
  <c r="H106" i="1"/>
  <c r="H105" i="1"/>
  <c r="I105" i="1" s="1"/>
  <c r="H104" i="1"/>
  <c r="I104" i="1" s="1"/>
  <c r="I103" i="1"/>
  <c r="H103" i="1"/>
  <c r="L101" i="1"/>
  <c r="G101" i="1"/>
  <c r="F101" i="1"/>
  <c r="E101" i="1"/>
  <c r="D101" i="1"/>
  <c r="C101" i="1"/>
  <c r="H100" i="1"/>
  <c r="I100" i="1" s="1"/>
  <c r="L98" i="1"/>
  <c r="G98" i="1"/>
  <c r="F98" i="1"/>
  <c r="E98" i="1"/>
  <c r="D98" i="1"/>
  <c r="C98" i="1"/>
  <c r="H97" i="1"/>
  <c r="H98" i="1" s="1"/>
  <c r="L95" i="1"/>
  <c r="G95" i="1"/>
  <c r="F95" i="1"/>
  <c r="E95" i="1"/>
  <c r="D95" i="1"/>
  <c r="C95" i="1"/>
  <c r="H94" i="1"/>
  <c r="I94" i="1" s="1"/>
  <c r="L92" i="1"/>
  <c r="G92" i="1"/>
  <c r="F92" i="1"/>
  <c r="E92" i="1"/>
  <c r="D92" i="1"/>
  <c r="C92" i="1"/>
  <c r="H91" i="1"/>
  <c r="I91" i="1" s="1"/>
  <c r="H90" i="1"/>
  <c r="I90" i="1" s="1"/>
  <c r="H89" i="1"/>
  <c r="I89" i="1" s="1"/>
  <c r="G87" i="1"/>
  <c r="F87" i="1"/>
  <c r="E87" i="1"/>
  <c r="D87" i="1"/>
  <c r="C87" i="1"/>
  <c r="L86" i="1"/>
  <c r="L87" i="1" s="1"/>
  <c r="H86" i="1"/>
  <c r="H87" i="1" s="1"/>
  <c r="L84" i="1"/>
  <c r="G84" i="1"/>
  <c r="F84" i="1"/>
  <c r="E84" i="1"/>
  <c r="D84" i="1"/>
  <c r="C84" i="1"/>
  <c r="H83" i="1"/>
  <c r="H84" i="1" s="1"/>
  <c r="L81" i="1"/>
  <c r="G81" i="1"/>
  <c r="F81" i="1"/>
  <c r="E81" i="1"/>
  <c r="D81" i="1"/>
  <c r="C81" i="1"/>
  <c r="H80" i="1"/>
  <c r="I80" i="1" s="1"/>
  <c r="I81" i="1" s="1"/>
  <c r="L78" i="1"/>
  <c r="G78" i="1"/>
  <c r="F78" i="1"/>
  <c r="E78" i="1"/>
  <c r="D78" i="1"/>
  <c r="C78" i="1"/>
  <c r="H77" i="1"/>
  <c r="I77" i="1" s="1"/>
  <c r="H76" i="1"/>
  <c r="I76" i="1" s="1"/>
  <c r="H75" i="1"/>
  <c r="I75" i="1" s="1"/>
  <c r="H74" i="1"/>
  <c r="L72" i="1"/>
  <c r="G72" i="1"/>
  <c r="F72" i="1"/>
  <c r="E72" i="1"/>
  <c r="D72" i="1"/>
  <c r="C72" i="1"/>
  <c r="H71" i="1"/>
  <c r="I71" i="1" s="1"/>
  <c r="H70" i="1"/>
  <c r="I70" i="1" s="1"/>
  <c r="H69" i="1"/>
  <c r="L67" i="1"/>
  <c r="G67" i="1"/>
  <c r="F67" i="1"/>
  <c r="E67" i="1"/>
  <c r="D67" i="1"/>
  <c r="C67" i="1"/>
  <c r="H66" i="1"/>
  <c r="I66" i="1" s="1"/>
  <c r="H65" i="1"/>
  <c r="I65" i="1" s="1"/>
  <c r="H64" i="1"/>
  <c r="I64" i="1" s="1"/>
  <c r="H63" i="1"/>
  <c r="H67" i="1" s="1"/>
  <c r="L61" i="1"/>
  <c r="G61" i="1"/>
  <c r="F61" i="1"/>
  <c r="E61" i="1"/>
  <c r="D61" i="1"/>
  <c r="C61" i="1"/>
  <c r="H60" i="1"/>
  <c r="I60" i="1" s="1"/>
  <c r="H59" i="1"/>
  <c r="I59" i="1" s="1"/>
  <c r="H58" i="1"/>
  <c r="I58" i="1" s="1"/>
  <c r="L56" i="1"/>
  <c r="G56" i="1"/>
  <c r="F56" i="1"/>
  <c r="E56" i="1"/>
  <c r="D56" i="1"/>
  <c r="C56" i="1"/>
  <c r="H55" i="1"/>
  <c r="H56" i="1" s="1"/>
  <c r="L52" i="1"/>
  <c r="G52" i="1"/>
  <c r="F52" i="1"/>
  <c r="E52" i="1"/>
  <c r="D52" i="1"/>
  <c r="C52" i="1"/>
  <c r="I51" i="1"/>
  <c r="H51" i="1"/>
  <c r="H50" i="1"/>
  <c r="I50" i="1" s="1"/>
  <c r="H49" i="1"/>
  <c r="I49" i="1" s="1"/>
  <c r="I48" i="1"/>
  <c r="H48" i="1"/>
  <c r="H47" i="1"/>
  <c r="I47" i="1" s="1"/>
  <c r="H46" i="1"/>
  <c r="I46" i="1" s="1"/>
  <c r="I45" i="1"/>
  <c r="H45" i="1"/>
  <c r="H44" i="1"/>
  <c r="I44" i="1" s="1"/>
  <c r="I43" i="1"/>
  <c r="H43" i="1"/>
  <c r="H42" i="1"/>
  <c r="I42" i="1" s="1"/>
  <c r="H41" i="1"/>
  <c r="I41" i="1" s="1"/>
  <c r="I40" i="1"/>
  <c r="H40" i="1"/>
  <c r="H39" i="1"/>
  <c r="I39" i="1" s="1"/>
  <c r="H38" i="1"/>
  <c r="I38" i="1" s="1"/>
  <c r="H37" i="1"/>
  <c r="I37" i="1" s="1"/>
  <c r="H36" i="1"/>
  <c r="I36" i="1" s="1"/>
  <c r="L34" i="1"/>
  <c r="G34" i="1"/>
  <c r="F34" i="1"/>
  <c r="E34" i="1"/>
  <c r="D34" i="1"/>
  <c r="C34" i="1"/>
  <c r="H33" i="1"/>
  <c r="L31" i="1"/>
  <c r="G31" i="1"/>
  <c r="F31" i="1"/>
  <c r="E31" i="1"/>
  <c r="D31" i="1"/>
  <c r="C31" i="1"/>
  <c r="H30" i="1"/>
  <c r="I30" i="1" s="1"/>
  <c r="H29" i="1"/>
  <c r="I29" i="1" s="1"/>
  <c r="H28" i="1"/>
  <c r="I28" i="1" s="1"/>
  <c r="H27" i="1"/>
  <c r="H31" i="1" s="1"/>
  <c r="L25" i="1"/>
  <c r="G25" i="1"/>
  <c r="F25" i="1"/>
  <c r="E25" i="1"/>
  <c r="D25" i="1"/>
  <c r="C25" i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B4" i="1"/>
  <c r="B6" i="1" s="1"/>
  <c r="B8" i="1" s="1"/>
  <c r="B12" i="1" s="1"/>
  <c r="I55" i="1" l="1"/>
  <c r="I56" i="1" s="1"/>
  <c r="J56" i="1" s="1"/>
  <c r="H72" i="1"/>
  <c r="H111" i="1"/>
  <c r="H78" i="1"/>
  <c r="I97" i="1"/>
  <c r="I98" i="1" s="1"/>
  <c r="H61" i="1"/>
  <c r="H81" i="1"/>
  <c r="I111" i="1"/>
  <c r="H52" i="1"/>
  <c r="I69" i="1"/>
  <c r="I72" i="1" s="1"/>
  <c r="I86" i="1"/>
  <c r="I87" i="1" s="1"/>
  <c r="J87" i="1" s="1"/>
  <c r="H95" i="1"/>
  <c r="H101" i="1"/>
  <c r="I25" i="1"/>
  <c r="H25" i="1"/>
  <c r="I27" i="1"/>
  <c r="I95" i="1"/>
  <c r="I101" i="1"/>
  <c r="I52" i="1"/>
  <c r="I92" i="1"/>
  <c r="J98" i="1"/>
  <c r="J111" i="1"/>
  <c r="H34" i="1"/>
  <c r="I33" i="1"/>
  <c r="I61" i="1"/>
  <c r="J72" i="1"/>
  <c r="J81" i="1"/>
  <c r="B128" i="1"/>
  <c r="I63" i="1"/>
  <c r="I83" i="1"/>
  <c r="H92" i="1"/>
  <c r="I113" i="1"/>
  <c r="I74" i="1"/>
  <c r="I114" i="1" l="1"/>
  <c r="I84" i="1"/>
  <c r="I67" i="1"/>
  <c r="I34" i="1"/>
  <c r="J92" i="1"/>
  <c r="J52" i="1"/>
  <c r="J101" i="1"/>
  <c r="J61" i="1"/>
  <c r="I31" i="1"/>
  <c r="I78" i="1"/>
  <c r="J95" i="1"/>
  <c r="J25" i="1"/>
  <c r="J78" i="1" l="1"/>
  <c r="J84" i="1"/>
  <c r="J31" i="1"/>
  <c r="J67" i="1"/>
  <c r="J114" i="1"/>
  <c r="J116" i="1"/>
  <c r="B131" i="1" s="1"/>
  <c r="J34" i="1"/>
  <c r="K110" i="1" l="1"/>
  <c r="M110" i="1" s="1"/>
  <c r="N110" i="1" s="1"/>
  <c r="K106" i="1"/>
  <c r="M106" i="1" s="1"/>
  <c r="N106" i="1" s="1"/>
  <c r="K90" i="1"/>
  <c r="M90" i="1" s="1"/>
  <c r="K86" i="1"/>
  <c r="M86" i="1" s="1"/>
  <c r="N86" i="1" s="1"/>
  <c r="K80" i="1"/>
  <c r="M80" i="1" s="1"/>
  <c r="N80" i="1" s="1"/>
  <c r="K75" i="1"/>
  <c r="M75" i="1" s="1"/>
  <c r="N75" i="1" s="1"/>
  <c r="K70" i="1"/>
  <c r="M70" i="1" s="1"/>
  <c r="N70" i="1" s="1"/>
  <c r="K69" i="1"/>
  <c r="M69" i="1" s="1"/>
  <c r="N69" i="1" s="1"/>
  <c r="K64" i="1"/>
  <c r="M64" i="1" s="1"/>
  <c r="N64" i="1" s="1"/>
  <c r="K39" i="1"/>
  <c r="M39" i="1" s="1"/>
  <c r="N39" i="1" s="1"/>
  <c r="K51" i="1"/>
  <c r="M51" i="1" s="1"/>
  <c r="N51" i="1" s="1"/>
  <c r="K36" i="1"/>
  <c r="M36" i="1" s="1"/>
  <c r="N36" i="1" s="1"/>
  <c r="K54" i="1"/>
  <c r="M54" i="1" s="1"/>
  <c r="N54" i="1" s="1"/>
  <c r="K47" i="1"/>
  <c r="M47" i="1" s="1"/>
  <c r="N47" i="1" s="1"/>
  <c r="K29" i="1"/>
  <c r="M29" i="1" s="1"/>
  <c r="N29" i="1" s="1"/>
  <c r="K60" i="1"/>
  <c r="M60" i="1" s="1"/>
  <c r="N60" i="1" s="1"/>
  <c r="K59" i="1"/>
  <c r="M59" i="1" s="1"/>
  <c r="N59" i="1" s="1"/>
  <c r="K44" i="1"/>
  <c r="M44" i="1" s="1"/>
  <c r="N44" i="1" s="1"/>
  <c r="K43" i="1"/>
  <c r="M43" i="1" s="1"/>
  <c r="N43" i="1" s="1"/>
  <c r="K41" i="1"/>
  <c r="M41" i="1" s="1"/>
  <c r="N41" i="1" s="1"/>
  <c r="K49" i="1"/>
  <c r="M49" i="1" s="1"/>
  <c r="N49" i="1" s="1"/>
  <c r="K40" i="1"/>
  <c r="M40" i="1" s="1"/>
  <c r="N40" i="1" s="1"/>
  <c r="K37" i="1"/>
  <c r="M37" i="1" s="1"/>
  <c r="N37" i="1" s="1"/>
  <c r="K107" i="1"/>
  <c r="M107" i="1" s="1"/>
  <c r="N107" i="1" s="1"/>
  <c r="K108" i="1"/>
  <c r="M108" i="1" s="1"/>
  <c r="N108" i="1" s="1"/>
  <c r="K76" i="1"/>
  <c r="M76" i="1" s="1"/>
  <c r="N76" i="1" s="1"/>
  <c r="K98" i="1"/>
  <c r="M98" i="1" s="1"/>
  <c r="N98" i="1" s="1"/>
  <c r="O98" i="1" s="1"/>
  <c r="K109" i="1"/>
  <c r="M109" i="1" s="1"/>
  <c r="N109" i="1" s="1"/>
  <c r="K58" i="1"/>
  <c r="M58" i="1" s="1"/>
  <c r="N58" i="1" s="1"/>
  <c r="K21" i="1"/>
  <c r="M21" i="1" s="1"/>
  <c r="N21" i="1" s="1"/>
  <c r="K19" i="1"/>
  <c r="M19" i="1" s="1"/>
  <c r="N19" i="1" s="1"/>
  <c r="K38" i="1"/>
  <c r="M38" i="1" s="1"/>
  <c r="N38" i="1" s="1"/>
  <c r="K46" i="1"/>
  <c r="M46" i="1" s="1"/>
  <c r="N46" i="1" s="1"/>
  <c r="K89" i="1"/>
  <c r="M89" i="1" s="1"/>
  <c r="N89" i="1" s="1"/>
  <c r="K87" i="1"/>
  <c r="M87" i="1" s="1"/>
  <c r="N87" i="1" s="1"/>
  <c r="O87" i="1" s="1"/>
  <c r="K97" i="1"/>
  <c r="M97" i="1" s="1"/>
  <c r="N97" i="1" s="1"/>
  <c r="K24" i="1"/>
  <c r="M24" i="1" s="1"/>
  <c r="N24" i="1" s="1"/>
  <c r="K22" i="1"/>
  <c r="M22" i="1" s="1"/>
  <c r="N22" i="1" s="1"/>
  <c r="K48" i="1"/>
  <c r="M48" i="1" s="1"/>
  <c r="N48" i="1" s="1"/>
  <c r="K56" i="1"/>
  <c r="M56" i="1" s="1"/>
  <c r="N56" i="1" s="1"/>
  <c r="O56" i="1" s="1"/>
  <c r="K50" i="1"/>
  <c r="M50" i="1" s="1"/>
  <c r="N50" i="1" s="1"/>
  <c r="K111" i="1"/>
  <c r="M111" i="1" s="1"/>
  <c r="N111" i="1" s="1"/>
  <c r="O111" i="1" s="1"/>
  <c r="K66" i="1"/>
  <c r="M66" i="1" s="1"/>
  <c r="N66" i="1" s="1"/>
  <c r="K77" i="1"/>
  <c r="M77" i="1" s="1"/>
  <c r="N77" i="1" s="1"/>
  <c r="K103" i="1"/>
  <c r="M103" i="1" s="1"/>
  <c r="N103" i="1" s="1"/>
  <c r="K30" i="1"/>
  <c r="M30" i="1" s="1"/>
  <c r="N30" i="1" s="1"/>
  <c r="K18" i="1"/>
  <c r="M18" i="1" s="1"/>
  <c r="N18" i="1" s="1"/>
  <c r="K20" i="1"/>
  <c r="M20" i="1" s="1"/>
  <c r="N20" i="1" s="1"/>
  <c r="K28" i="1"/>
  <c r="M28" i="1" s="1"/>
  <c r="N28" i="1" s="1"/>
  <c r="K105" i="1"/>
  <c r="M105" i="1" s="1"/>
  <c r="N105" i="1" s="1"/>
  <c r="K55" i="1"/>
  <c r="M55" i="1" s="1"/>
  <c r="N55" i="1" s="1"/>
  <c r="K100" i="1"/>
  <c r="M100" i="1" s="1"/>
  <c r="N100" i="1" s="1"/>
  <c r="K65" i="1"/>
  <c r="M65" i="1" s="1"/>
  <c r="N65" i="1" s="1"/>
  <c r="K91" i="1"/>
  <c r="M91" i="1" s="1"/>
  <c r="K42" i="1"/>
  <c r="M42" i="1" s="1"/>
  <c r="N42" i="1" s="1"/>
  <c r="K72" i="1"/>
  <c r="M72" i="1" s="1"/>
  <c r="N72" i="1" s="1"/>
  <c r="O72" i="1" s="1"/>
  <c r="K81" i="1"/>
  <c r="M81" i="1" s="1"/>
  <c r="N81" i="1" s="1"/>
  <c r="O81" i="1" s="1"/>
  <c r="K104" i="1"/>
  <c r="M104" i="1" s="1"/>
  <c r="N104" i="1" s="1"/>
  <c r="K23" i="1"/>
  <c r="M23" i="1" s="1"/>
  <c r="N23" i="1" s="1"/>
  <c r="K94" i="1"/>
  <c r="M94" i="1" s="1"/>
  <c r="N94" i="1" s="1"/>
  <c r="K45" i="1"/>
  <c r="M45" i="1" s="1"/>
  <c r="N45" i="1" s="1"/>
  <c r="K71" i="1"/>
  <c r="M71" i="1" s="1"/>
  <c r="N71" i="1" s="1"/>
  <c r="K83" i="1"/>
  <c r="M83" i="1" s="1"/>
  <c r="N83" i="1" s="1"/>
  <c r="K61" i="1"/>
  <c r="M61" i="1" s="1"/>
  <c r="N61" i="1" s="1"/>
  <c r="O61" i="1" s="1"/>
  <c r="K74" i="1"/>
  <c r="M74" i="1" s="1"/>
  <c r="N74" i="1" s="1"/>
  <c r="K92" i="1"/>
  <c r="M92" i="1" s="1"/>
  <c r="O92" i="1" s="1"/>
  <c r="K101" i="1"/>
  <c r="M101" i="1" s="1"/>
  <c r="N101" i="1" s="1"/>
  <c r="O101" i="1" s="1"/>
  <c r="K95" i="1"/>
  <c r="M95" i="1" s="1"/>
  <c r="N95" i="1" s="1"/>
  <c r="O95" i="1" s="1"/>
  <c r="K113" i="1"/>
  <c r="M113" i="1" s="1"/>
  <c r="N113" i="1" s="1"/>
  <c r="K63" i="1"/>
  <c r="M63" i="1" s="1"/>
  <c r="N63" i="1" s="1"/>
  <c r="K27" i="1"/>
  <c r="M27" i="1" s="1"/>
  <c r="N27" i="1" s="1"/>
  <c r="K33" i="1"/>
  <c r="M33" i="1" s="1"/>
  <c r="N33" i="1" s="1"/>
  <c r="K52" i="1"/>
  <c r="M52" i="1" s="1"/>
  <c r="N52" i="1" s="1"/>
  <c r="O52" i="1" s="1"/>
  <c r="K25" i="1"/>
  <c r="M25" i="1" s="1"/>
  <c r="N25" i="1" s="1"/>
  <c r="O25" i="1" s="1"/>
  <c r="K67" i="1"/>
  <c r="M67" i="1" s="1"/>
  <c r="N67" i="1" s="1"/>
  <c r="O67" i="1" s="1"/>
  <c r="K114" i="1"/>
  <c r="M114" i="1" s="1"/>
  <c r="N114" i="1" s="1"/>
  <c r="O114" i="1" s="1"/>
  <c r="K31" i="1"/>
  <c r="M31" i="1" s="1"/>
  <c r="N31" i="1" s="1"/>
  <c r="O31" i="1" s="1"/>
  <c r="K78" i="1"/>
  <c r="M78" i="1" s="1"/>
  <c r="N78" i="1" s="1"/>
  <c r="O78" i="1" s="1"/>
  <c r="K34" i="1"/>
  <c r="M34" i="1" s="1"/>
  <c r="N34" i="1" s="1"/>
  <c r="O34" i="1" s="1"/>
  <c r="K84" i="1"/>
  <c r="M84" i="1" s="1"/>
  <c r="N84" i="1" s="1"/>
  <c r="O84" i="1" s="1"/>
</calcChain>
</file>

<file path=xl/comments1.xml><?xml version="1.0" encoding="utf-8"?>
<comments xmlns="http://schemas.openxmlformats.org/spreadsheetml/2006/main">
  <authors>
    <author>Rowena Krentz</author>
  </authors>
  <commentList>
    <comment ref="B5" authorId="0">
      <text>
        <r>
          <rPr>
            <sz val="9"/>
            <color indexed="81"/>
            <rFont val="Tahoma"/>
            <family val="2"/>
          </rPr>
          <t>Available funds based on MGS Renewals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5" authorId="0">
      <text>
        <r>
          <rPr>
            <b/>
            <sz val="8"/>
            <color indexed="81"/>
            <rFont val="Calibri"/>
            <family val="2"/>
            <scheme val="minor"/>
          </rPr>
          <t xml:space="preserve"> </t>
        </r>
        <r>
          <rPr>
            <sz val="8"/>
            <color indexed="81"/>
            <rFont val="Calibri"/>
            <family val="2"/>
            <scheme val="minor"/>
          </rPr>
          <t>Unit = Budget Remaining/$10,666.67
*$10,666.67 = average UMGF value over 8 months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1" authorId="0">
      <text>
        <r>
          <rPr>
            <sz val="9"/>
            <color indexed="81"/>
            <rFont val="Tahoma"/>
            <family val="2"/>
          </rPr>
          <t>Available funds based on MGS Renewals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<sst xmlns="http://schemas.openxmlformats.org/spreadsheetml/2006/main" count="141" uniqueCount="102">
  <si>
    <t xml:space="preserve">University of Manitoba Graduate Fellowships </t>
  </si>
  <si>
    <t>2015-2016 Final Quotas by Unit &amp; Faculty</t>
  </si>
  <si>
    <t>Baseline</t>
  </si>
  <si>
    <t>MGS Allocation</t>
  </si>
  <si>
    <t>Total $ Available</t>
  </si>
  <si>
    <t>Less Medicine</t>
  </si>
  <si>
    <t>Subtotal</t>
  </si>
  <si>
    <t>Overcommitment</t>
  </si>
  <si>
    <t>Total Funds</t>
  </si>
  <si>
    <t>Renewals</t>
  </si>
  <si>
    <t>Funds Available for
New Awards</t>
  </si>
  <si>
    <t>2013-2014</t>
  </si>
  <si>
    <t>2014-2015</t>
  </si>
  <si>
    <t>Preliminary Quota
(February)</t>
  </si>
  <si>
    <t>Faculty</t>
  </si>
  <si>
    <t>Department</t>
  </si>
  <si>
    <t>Masters
Full Time</t>
  </si>
  <si>
    <t>Ph.D.
Full Time</t>
  </si>
  <si>
    <t>Totals</t>
  </si>
  <si>
    <t>Dept Avg</t>
  </si>
  <si>
    <t>Fac Avg</t>
  </si>
  <si>
    <t>Budget</t>
  </si>
  <si>
    <t>Budget
 Remaining</t>
  </si>
  <si>
    <t>Unit</t>
  </si>
  <si>
    <t>Agric &amp; Food Sc.</t>
  </si>
  <si>
    <t>Agribusiness and Agric. Economics</t>
  </si>
  <si>
    <t>Animal Science</t>
  </si>
  <si>
    <t>Biosystems Engineering</t>
  </si>
  <si>
    <t>Entomology</t>
  </si>
  <si>
    <t>Food Science</t>
  </si>
  <si>
    <t>Plant Science</t>
  </si>
  <si>
    <t>Soil Science</t>
  </si>
  <si>
    <t>Architecture</t>
  </si>
  <si>
    <t>City Planning</t>
  </si>
  <si>
    <t>Interior Design</t>
  </si>
  <si>
    <t xml:space="preserve">Landscape Architecture                                 </t>
  </si>
  <si>
    <t>Art, School of</t>
  </si>
  <si>
    <t>Fine Arts</t>
  </si>
  <si>
    <t>Arts</t>
  </si>
  <si>
    <t>Anthropology</t>
  </si>
  <si>
    <t xml:space="preserve">Classics                            </t>
  </si>
  <si>
    <t xml:space="preserve">Economics                </t>
  </si>
  <si>
    <t>English</t>
  </si>
  <si>
    <t>French</t>
  </si>
  <si>
    <t xml:space="preserve">German &amp; Slavic Studies                         </t>
  </si>
  <si>
    <t>History</t>
  </si>
  <si>
    <t>Icelandic</t>
  </si>
  <si>
    <t xml:space="preserve">Linguistics                 </t>
  </si>
  <si>
    <t>Native Studies</t>
  </si>
  <si>
    <t>Philosophy</t>
  </si>
  <si>
    <t>Political Studies</t>
  </si>
  <si>
    <t xml:space="preserve">Psychology                  </t>
  </si>
  <si>
    <t>Public Administration</t>
  </si>
  <si>
    <r>
      <t>Religion</t>
    </r>
    <r>
      <rPr>
        <vertAlign val="superscript"/>
        <sz val="9"/>
        <rFont val="Calibri"/>
        <family val="2"/>
        <scheme val="minor"/>
      </rPr>
      <t xml:space="preserve"> </t>
    </r>
  </si>
  <si>
    <t>Sociology</t>
  </si>
  <si>
    <t>Denistry</t>
  </si>
  <si>
    <t xml:space="preserve">Oral &amp; Maxillofacial Surgery      </t>
  </si>
  <si>
    <t>Oral Biology</t>
  </si>
  <si>
    <t>Education</t>
  </si>
  <si>
    <t>Curriculum, Teaching &amp; Learning</t>
  </si>
  <si>
    <t xml:space="preserve">Educ Admin, Fndns &amp; Psychology      </t>
  </si>
  <si>
    <t>Education (PhD)</t>
  </si>
  <si>
    <t>Engineering</t>
  </si>
  <si>
    <t>Civil Engineering</t>
  </si>
  <si>
    <t>Electrical and Computer Eng.</t>
  </si>
  <si>
    <t>Mechanical Engineering</t>
  </si>
  <si>
    <t>Textile Sciences</t>
  </si>
  <si>
    <t>Environment</t>
  </si>
  <si>
    <t xml:space="preserve">Environment and Geography                       </t>
  </si>
  <si>
    <t xml:space="preserve">Geological Sciences                          </t>
  </si>
  <si>
    <t xml:space="preserve">Natural Resources Institute      </t>
  </si>
  <si>
    <t>Graduate Studies</t>
  </si>
  <si>
    <t>Applied Health Sciences</t>
  </si>
  <si>
    <t>Biomedical Engineering</t>
  </si>
  <si>
    <t>Disability Studies</t>
  </si>
  <si>
    <t>Peace &amp; Conflict Studies</t>
  </si>
  <si>
    <t>I.H. Asper Sch of Bus</t>
  </si>
  <si>
    <t>Management</t>
  </si>
  <si>
    <t>Kinesiology &amp; Rec Mgmt</t>
  </si>
  <si>
    <t>Kinesiology and Recreation</t>
  </si>
  <si>
    <t>Law</t>
  </si>
  <si>
    <t>Medical Rehabilitation</t>
  </si>
  <si>
    <t>Occupational Therapy</t>
  </si>
  <si>
    <t>Physical Therapy</t>
  </si>
  <si>
    <t>Music</t>
  </si>
  <si>
    <t>Nursing</t>
  </si>
  <si>
    <t>Pharmacy</t>
  </si>
  <si>
    <t>Science</t>
  </si>
  <si>
    <t>Biological Sciences</t>
  </si>
  <si>
    <t>Botany</t>
  </si>
  <si>
    <t>Chemistry</t>
  </si>
  <si>
    <t>Computer Science</t>
  </si>
  <si>
    <t>Mathematics</t>
  </si>
  <si>
    <t>Microbiology</t>
  </si>
  <si>
    <t xml:space="preserve">Physics and Astronomy                  </t>
  </si>
  <si>
    <t>Statistics</t>
  </si>
  <si>
    <t>Social Work</t>
  </si>
  <si>
    <t>Total</t>
  </si>
  <si>
    <t>$ Per student</t>
  </si>
  <si>
    <t>*Reduced Allocation</t>
  </si>
  <si>
    <t>for MOT &amp;PT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</si>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</sst>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vertAlign val="superscript"/>
      <sz val="9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indexed="81"/>
      <name val="Calibri"/>
      <family val="2"/>
      <scheme val="minor"/>
    </font>
    <font>
      <sz val="8"/>
      <color indexed="8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6" fillId="0" borderId="0"/>
  </cellStyleXfs>
  <cellXfs count="66">
    <xf numFmtId="0" fontId="0" fillId="0" borderId="0" xfId="0"/>
    <xf numFmtId="0" fontId="3" fillId="0" borderId="0" xfId="0" applyFont="1" applyFill="1"/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4" fillId="0" borderId="0" xfId="0" applyFont="1" applyFill="1"/>
    <xf numFmtId="164" fontId="5" fillId="0" borderId="0" xfId="0" applyNumberFormat="1" applyFont="1"/>
    <xf numFmtId="0" fontId="4" fillId="0" borderId="1" xfId="0" applyFont="1" applyFill="1" applyBorder="1"/>
    <xf numFmtId="164" fontId="4" fillId="0" borderId="1" xfId="0" applyNumberFormat="1" applyFont="1" applyBorder="1"/>
    <xf numFmtId="164" fontId="4" fillId="0" borderId="0" xfId="0" applyNumberFormat="1" applyFont="1"/>
    <xf numFmtId="164" fontId="3" fillId="0" borderId="0" xfId="0" applyNumberFormat="1" applyFont="1"/>
    <xf numFmtId="0" fontId="4" fillId="0" borderId="1" xfId="0" applyFont="1" applyFill="1" applyBorder="1" applyAlignment="1"/>
    <xf numFmtId="9" fontId="4" fillId="0" borderId="1" xfId="1" applyFont="1" applyBorder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Fill="1" applyAlignment="1"/>
    <xf numFmtId="164" fontId="3" fillId="0" borderId="0" xfId="0" applyNumberFormat="1" applyFont="1" applyAlignment="1"/>
    <xf numFmtId="164" fontId="4" fillId="0" borderId="1" xfId="0" applyNumberFormat="1" applyFont="1" applyBorder="1" applyAlignment="1"/>
    <xf numFmtId="0" fontId="3" fillId="0" borderId="0" xfId="0" applyFont="1" applyFill="1" applyAlignment="1">
      <alignment wrapText="1"/>
    </xf>
    <xf numFmtId="0" fontId="4" fillId="0" borderId="0" xfId="0" applyFont="1" applyAlignment="1"/>
    <xf numFmtId="0" fontId="4" fillId="0" borderId="0" xfId="0" applyFont="1" applyFill="1" applyBorder="1"/>
    <xf numFmtId="0" fontId="4" fillId="0" borderId="0" xfId="0" applyFont="1" applyBorder="1"/>
    <xf numFmtId="0" fontId="3" fillId="0" borderId="0" xfId="0" applyFont="1" applyBorder="1" applyAlignment="1"/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2" xfId="0" applyFont="1" applyFill="1" applyBorder="1"/>
    <xf numFmtId="0" fontId="3" fillId="0" borderId="2" xfId="0" applyFont="1" applyBorder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/>
    <xf numFmtId="0" fontId="3" fillId="0" borderId="2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0" fontId="3" fillId="3" borderId="0" xfId="0" applyFont="1" applyFill="1"/>
    <xf numFmtId="0" fontId="4" fillId="0" borderId="0" xfId="3" applyFont="1" applyFill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0" fontId="3" fillId="0" borderId="0" xfId="3" applyFont="1" applyFill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165" fontId="4" fillId="0" borderId="0" xfId="0" applyNumberFormat="1" applyFont="1" applyFill="1" applyAlignment="1">
      <alignment horizontal="center"/>
    </xf>
    <xf numFmtId="1" fontId="3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164" fontId="3" fillId="0" borderId="0" xfId="0" applyNumberFormat="1" applyFont="1" applyFill="1" applyAlignment="1">
      <alignment horizontal="center"/>
    </xf>
    <xf numFmtId="0" fontId="3" fillId="3" borderId="0" xfId="0" applyFont="1" applyFill="1" applyBorder="1"/>
    <xf numFmtId="0" fontId="4" fillId="0" borderId="0" xfId="2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4" fillId="3" borderId="0" xfId="0" applyFont="1" applyFill="1" applyAlignment="1">
      <alignment horizontal="left"/>
    </xf>
    <xf numFmtId="165" fontId="3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Fill="1" applyBorder="1" applyAlignment="1">
      <alignment horizontal="center"/>
    </xf>
    <xf numFmtId="3" fontId="3" fillId="0" borderId="0" xfId="0" applyNumberFormat="1" applyFont="1"/>
    <xf numFmtId="3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2" fontId="3" fillId="0" borderId="0" xfId="0" applyNumberFormat="1" applyFont="1" applyAlignment="1">
      <alignment horizontal="center" wrapText="1"/>
    </xf>
  </cellXfs>
  <cellStyles count="4">
    <cellStyle name="Bad" xfId="2" builtinId="27"/>
    <cellStyle name="Normal" xfId="0" builtinId="0"/>
    <cellStyle name="Normal 2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31"/>
  <sheetViews>
    <sheetView tabSelected="1" topLeftCell="A10" workbookViewId="0">
      <selection activeCell="O10" sqref="O10"/>
    </sheetView>
  </sheetViews>
  <sheetFormatPr defaultColWidth="10.6640625" defaultRowHeight="12" x14ac:dyDescent="0.25"/>
  <cols>
    <col min="1" max="1" width="14.33203125" style="7" customWidth="1"/>
    <col min="2" max="2" width="20.109375" style="2" customWidth="1"/>
    <col min="3" max="4" width="7.109375" style="2" bestFit="1" customWidth="1"/>
    <col min="5" max="5" width="4.88671875" style="3" bestFit="1" customWidth="1"/>
    <col min="6" max="6" width="7.5546875" style="2" bestFit="1" customWidth="1"/>
    <col min="7" max="7" width="7.109375" style="2" bestFit="1" customWidth="1"/>
    <col min="8" max="8" width="4.88671875" style="2" bestFit="1" customWidth="1"/>
    <col min="9" max="9" width="7" style="3" bestFit="1" customWidth="1"/>
    <col min="10" max="10" width="5.88671875" style="3" bestFit="1" customWidth="1"/>
    <col min="11" max="11" width="8.6640625" style="3" bestFit="1" customWidth="1"/>
    <col min="12" max="12" width="9.21875" style="4" bestFit="1" customWidth="1"/>
    <col min="13" max="13" width="10.6640625" style="3"/>
    <col min="14" max="14" width="10.6640625" style="5"/>
    <col min="15" max="15" width="10.6640625" style="6"/>
    <col min="16" max="16384" width="10.6640625" style="2"/>
  </cols>
  <sheetData>
    <row r="1" spans="1:15" x14ac:dyDescent="0.25">
      <c r="A1" s="1" t="s">
        <v>0</v>
      </c>
    </row>
    <row r="2" spans="1:15" x14ac:dyDescent="0.25">
      <c r="A2" s="1" t="s">
        <v>1</v>
      </c>
    </row>
    <row r="4" spans="1:15" x14ac:dyDescent="0.25">
      <c r="A4" s="7" t="s">
        <v>2</v>
      </c>
      <c r="B4" s="8">
        <f>2343133+600000</f>
        <v>2943133</v>
      </c>
    </row>
    <row r="5" spans="1:15" ht="12.6" thickBot="1" x14ac:dyDescent="0.3">
      <c r="A5" s="9" t="s">
        <v>3</v>
      </c>
      <c r="B5" s="10">
        <v>834500</v>
      </c>
    </row>
    <row r="6" spans="1:15" x14ac:dyDescent="0.25">
      <c r="A6" s="7" t="s">
        <v>4</v>
      </c>
      <c r="B6" s="11">
        <f>SUM(B4:B5)</f>
        <v>3777633</v>
      </c>
    </row>
    <row r="7" spans="1:15" ht="12.6" thickBot="1" x14ac:dyDescent="0.3">
      <c r="A7" s="9" t="s">
        <v>5</v>
      </c>
      <c r="B7" s="10">
        <v>-200000</v>
      </c>
    </row>
    <row r="8" spans="1:15" x14ac:dyDescent="0.25">
      <c r="A8" s="7" t="s">
        <v>6</v>
      </c>
      <c r="B8" s="12">
        <f>SUM(B6:B7)</f>
        <v>3577633</v>
      </c>
    </row>
    <row r="9" spans="1:15" ht="12.6" thickBot="1" x14ac:dyDescent="0.3">
      <c r="A9" s="13" t="s">
        <v>7</v>
      </c>
      <c r="B9" s="14">
        <v>0.1</v>
      </c>
      <c r="C9" s="15"/>
      <c r="D9" s="15"/>
      <c r="E9" s="16"/>
      <c r="F9" s="15"/>
      <c r="G9" s="15"/>
      <c r="H9" s="15"/>
      <c r="I9" s="16"/>
      <c r="J9" s="16"/>
    </row>
    <row r="10" spans="1:15" x14ac:dyDescent="0.25">
      <c r="A10" s="17" t="s">
        <v>8</v>
      </c>
      <c r="B10" s="18">
        <f>SUM(B8:B9)*1.1</f>
        <v>3935396.4100000006</v>
      </c>
      <c r="C10" s="15"/>
      <c r="D10" s="15"/>
      <c r="E10" s="16"/>
      <c r="F10" s="15"/>
      <c r="G10" s="15"/>
      <c r="H10" s="15"/>
      <c r="I10" s="16"/>
      <c r="J10" s="16"/>
      <c r="O10" s="6" t="s">
        <v>101</v>
      </c>
    </row>
    <row r="11" spans="1:15" ht="12.6" thickBot="1" x14ac:dyDescent="0.3">
      <c r="A11" s="13" t="s">
        <v>9</v>
      </c>
      <c r="B11" s="19">
        <v>-2747334.47</v>
      </c>
      <c r="C11" s="15"/>
      <c r="D11" s="15"/>
      <c r="E11" s="16"/>
      <c r="F11" s="15"/>
      <c r="G11" s="15"/>
      <c r="H11" s="15"/>
      <c r="I11" s="16"/>
      <c r="J11" s="16"/>
    </row>
    <row r="12" spans="1:15" ht="28.8" customHeight="1" x14ac:dyDescent="0.25">
      <c r="A12" s="20" t="s">
        <v>10</v>
      </c>
      <c r="B12" s="18">
        <f>SUM(B10:B11)</f>
        <v>1188061.9400000004</v>
      </c>
      <c r="C12" s="15"/>
      <c r="D12" s="15"/>
      <c r="E12" s="16"/>
      <c r="F12" s="15"/>
      <c r="G12" s="15"/>
      <c r="H12" s="15"/>
      <c r="I12" s="16"/>
      <c r="J12" s="16"/>
    </row>
    <row r="13" spans="1:15" x14ac:dyDescent="0.25">
      <c r="A13" s="17"/>
      <c r="B13" s="18"/>
      <c r="C13" s="15"/>
      <c r="D13" s="15"/>
      <c r="E13" s="16"/>
      <c r="F13" s="15"/>
      <c r="G13" s="15"/>
      <c r="H13" s="15"/>
      <c r="I13" s="16"/>
      <c r="J13" s="16"/>
    </row>
    <row r="14" spans="1:15" x14ac:dyDescent="0.25">
      <c r="A14" s="22"/>
      <c r="B14" s="23"/>
      <c r="C14" s="64" t="s">
        <v>11</v>
      </c>
      <c r="D14" s="64"/>
      <c r="E14" s="64"/>
      <c r="F14" s="24" t="s">
        <v>12</v>
      </c>
      <c r="G14" s="25"/>
      <c r="H14" s="25"/>
      <c r="I14" s="26"/>
      <c r="J14" s="26"/>
      <c r="K14" s="26"/>
    </row>
    <row r="15" spans="1:15" s="32" customFormat="1" ht="12" customHeight="1" x14ac:dyDescent="0.25">
      <c r="A15" s="27"/>
      <c r="B15" s="28"/>
      <c r="C15" s="28"/>
      <c r="D15" s="28"/>
      <c r="E15" s="29"/>
      <c r="F15" s="29"/>
      <c r="G15" s="64"/>
      <c r="H15" s="64"/>
      <c r="I15" s="64"/>
      <c r="J15" s="64"/>
      <c r="K15" s="3"/>
      <c r="L15" s="30"/>
      <c r="M15" s="16"/>
      <c r="N15" s="65" t="s">
        <v>13</v>
      </c>
      <c r="O15" s="65"/>
    </row>
    <row r="16" spans="1:15" s="32" customFormat="1" ht="24" x14ac:dyDescent="0.25">
      <c r="A16" s="33" t="s">
        <v>14</v>
      </c>
      <c r="B16" s="34" t="s">
        <v>15</v>
      </c>
      <c r="C16" s="35" t="s">
        <v>16</v>
      </c>
      <c r="D16" s="35" t="s">
        <v>17</v>
      </c>
      <c r="E16" s="36" t="s">
        <v>18</v>
      </c>
      <c r="F16" s="35" t="s">
        <v>16</v>
      </c>
      <c r="G16" s="35" t="s">
        <v>17</v>
      </c>
      <c r="H16" s="37" t="s">
        <v>18</v>
      </c>
      <c r="I16" s="37" t="s">
        <v>19</v>
      </c>
      <c r="J16" s="37" t="s">
        <v>20</v>
      </c>
      <c r="K16" s="37" t="s">
        <v>21</v>
      </c>
      <c r="L16" s="38" t="s">
        <v>9</v>
      </c>
      <c r="M16" s="35" t="s">
        <v>22</v>
      </c>
      <c r="N16" s="39" t="s">
        <v>23</v>
      </c>
      <c r="O16" s="40" t="s">
        <v>14</v>
      </c>
    </row>
    <row r="17" spans="1:15" s="32" customFormat="1" x14ac:dyDescent="0.25">
      <c r="A17" s="27"/>
      <c r="B17" s="28"/>
      <c r="C17" s="28"/>
      <c r="D17" s="28"/>
      <c r="E17" s="29"/>
      <c r="F17" s="29"/>
      <c r="H17" s="26"/>
      <c r="I17" s="29"/>
      <c r="J17" s="29"/>
      <c r="K17" s="3"/>
      <c r="L17" s="30"/>
      <c r="M17" s="16"/>
      <c r="N17" s="31"/>
      <c r="O17" s="6"/>
    </row>
    <row r="18" spans="1:15" x14ac:dyDescent="0.25">
      <c r="A18" s="41" t="s">
        <v>24</v>
      </c>
      <c r="B18" s="2" t="s">
        <v>25</v>
      </c>
      <c r="C18" s="42">
        <v>18</v>
      </c>
      <c r="D18" s="42">
        <v>0</v>
      </c>
      <c r="E18" s="42">
        <v>16</v>
      </c>
      <c r="F18" s="3">
        <v>23</v>
      </c>
      <c r="G18" s="3"/>
      <c r="H18" s="3">
        <f>SUM(F18:G18)</f>
        <v>23</v>
      </c>
      <c r="I18" s="16">
        <f>AVERAGE(E18,H18)</f>
        <v>19.5</v>
      </c>
      <c r="K18" s="4">
        <f t="shared" ref="K18:K25" si="0">I18*$B$131</f>
        <v>40328.571238257908</v>
      </c>
      <c r="L18" s="4">
        <v>-14000</v>
      </c>
      <c r="M18" s="4">
        <f>SUM(K18:L18)</f>
        <v>26328.571238257908</v>
      </c>
      <c r="N18" s="43">
        <f>M18/10666.67</f>
        <v>2.4683027822420596</v>
      </c>
    </row>
    <row r="19" spans="1:15" x14ac:dyDescent="0.25">
      <c r="B19" s="2" t="s">
        <v>26</v>
      </c>
      <c r="C19" s="42">
        <v>12</v>
      </c>
      <c r="D19" s="42">
        <v>15</v>
      </c>
      <c r="E19" s="42">
        <v>24</v>
      </c>
      <c r="F19" s="3">
        <v>14</v>
      </c>
      <c r="G19" s="3">
        <v>19</v>
      </c>
      <c r="H19" s="3">
        <f t="shared" ref="H19:H110" si="1">SUM(F19:G19)</f>
        <v>33</v>
      </c>
      <c r="I19" s="16">
        <f t="shared" ref="I19:I110" si="2">AVERAGE(E19,H19)</f>
        <v>28.5</v>
      </c>
      <c r="K19" s="4">
        <f t="shared" si="0"/>
        <v>58941.757963607713</v>
      </c>
      <c r="L19" s="4">
        <v>-54000</v>
      </c>
      <c r="M19" s="4">
        <f t="shared" ref="M19:M78" si="3">SUM(K19:L19)</f>
        <v>4941.7579636077135</v>
      </c>
      <c r="N19" s="43">
        <f t="shared" ref="N19:N78" si="4">M19/10666.67</f>
        <v>0.46328966431020302</v>
      </c>
    </row>
    <row r="20" spans="1:15" x14ac:dyDescent="0.25">
      <c r="B20" s="2" t="s">
        <v>27</v>
      </c>
      <c r="C20" s="42">
        <v>18</v>
      </c>
      <c r="D20" s="42">
        <v>24</v>
      </c>
      <c r="E20" s="42">
        <v>30</v>
      </c>
      <c r="F20" s="3">
        <v>25</v>
      </c>
      <c r="G20" s="3">
        <v>24</v>
      </c>
      <c r="H20" s="3">
        <f t="shared" si="1"/>
        <v>49</v>
      </c>
      <c r="I20" s="16">
        <f t="shared" si="2"/>
        <v>39.5</v>
      </c>
      <c r="K20" s="4">
        <f t="shared" si="0"/>
        <v>81691.208405701924</v>
      </c>
      <c r="L20" s="4">
        <v>-32000</v>
      </c>
      <c r="M20" s="4">
        <f t="shared" si="3"/>
        <v>49691.208405701924</v>
      </c>
      <c r="N20" s="43">
        <f t="shared" si="4"/>
        <v>4.6585493322378886</v>
      </c>
    </row>
    <row r="21" spans="1:15" x14ac:dyDescent="0.25">
      <c r="B21" s="2" t="s">
        <v>28</v>
      </c>
      <c r="C21" s="42">
        <v>4</v>
      </c>
      <c r="D21" s="42">
        <v>2</v>
      </c>
      <c r="E21" s="42">
        <v>7</v>
      </c>
      <c r="F21" s="3">
        <v>6</v>
      </c>
      <c r="G21" s="3">
        <v>7</v>
      </c>
      <c r="H21" s="3">
        <f t="shared" si="1"/>
        <v>13</v>
      </c>
      <c r="I21" s="16">
        <f t="shared" si="2"/>
        <v>10</v>
      </c>
      <c r="K21" s="4">
        <f t="shared" si="0"/>
        <v>20681.318583722004</v>
      </c>
      <c r="L21" s="4">
        <v>-36666.67</v>
      </c>
      <c r="M21" s="4">
        <f t="shared" si="3"/>
        <v>-15985.351416277994</v>
      </c>
      <c r="N21" s="43">
        <f t="shared" si="4"/>
        <v>-1.4986262269553661</v>
      </c>
    </row>
    <row r="22" spans="1:15" x14ac:dyDescent="0.25">
      <c r="B22" s="2" t="s">
        <v>29</v>
      </c>
      <c r="C22" s="42">
        <v>9</v>
      </c>
      <c r="D22" s="42">
        <v>12</v>
      </c>
      <c r="E22" s="42">
        <v>23</v>
      </c>
      <c r="F22" s="3">
        <v>10</v>
      </c>
      <c r="G22" s="3">
        <v>14</v>
      </c>
      <c r="H22" s="3">
        <f t="shared" si="1"/>
        <v>24</v>
      </c>
      <c r="I22" s="16">
        <f t="shared" si="2"/>
        <v>23.5</v>
      </c>
      <c r="K22" s="4">
        <f t="shared" si="0"/>
        <v>48601.098671746709</v>
      </c>
      <c r="L22" s="4">
        <v>-4666.67</v>
      </c>
      <c r="M22" s="4">
        <f t="shared" si="3"/>
        <v>43934.428671746711</v>
      </c>
      <c r="N22" s="43">
        <f t="shared" si="4"/>
        <v>4.1188514008351911</v>
      </c>
    </row>
    <row r="23" spans="1:15" x14ac:dyDescent="0.25">
      <c r="B23" s="2" t="s">
        <v>30</v>
      </c>
      <c r="C23" s="42">
        <v>14</v>
      </c>
      <c r="D23" s="42">
        <v>14</v>
      </c>
      <c r="E23" s="42">
        <v>29</v>
      </c>
      <c r="F23" s="3">
        <v>26</v>
      </c>
      <c r="G23" s="3">
        <v>20</v>
      </c>
      <c r="H23" s="3">
        <f t="shared" si="1"/>
        <v>46</v>
      </c>
      <c r="I23" s="16">
        <f t="shared" si="2"/>
        <v>37.5</v>
      </c>
      <c r="K23" s="4">
        <f t="shared" si="0"/>
        <v>77554.944688957519</v>
      </c>
      <c r="L23" s="4">
        <v>-20000</v>
      </c>
      <c r="M23" s="4">
        <f t="shared" si="3"/>
        <v>57554.944688957519</v>
      </c>
      <c r="N23" s="43">
        <f t="shared" si="4"/>
        <v>5.3957743784102741</v>
      </c>
    </row>
    <row r="24" spans="1:15" x14ac:dyDescent="0.25">
      <c r="B24" s="2" t="s">
        <v>31</v>
      </c>
      <c r="C24" s="42">
        <v>13</v>
      </c>
      <c r="D24" s="42">
        <v>11</v>
      </c>
      <c r="E24" s="42">
        <v>25</v>
      </c>
      <c r="F24" s="3">
        <v>21</v>
      </c>
      <c r="G24" s="3">
        <v>12</v>
      </c>
      <c r="H24" s="3">
        <f t="shared" si="1"/>
        <v>33</v>
      </c>
      <c r="I24" s="16">
        <f t="shared" si="2"/>
        <v>29</v>
      </c>
      <c r="K24" s="4">
        <f t="shared" si="0"/>
        <v>59975.823892793815</v>
      </c>
      <c r="L24" s="4">
        <v>-52000</v>
      </c>
      <c r="M24" s="4">
        <f t="shared" si="3"/>
        <v>7975.8238927938146</v>
      </c>
      <c r="N24" s="43">
        <f t="shared" si="4"/>
        <v>0.74773325628277754</v>
      </c>
    </row>
    <row r="25" spans="1:15" s="32" customFormat="1" x14ac:dyDescent="0.25">
      <c r="A25" s="1"/>
      <c r="B25" s="32" t="s">
        <v>6</v>
      </c>
      <c r="C25" s="44">
        <f>SUM(C18:C24)</f>
        <v>88</v>
      </c>
      <c r="D25" s="44">
        <f t="shared" ref="D25:I25" si="5">SUM(D18:D24)</f>
        <v>78</v>
      </c>
      <c r="E25" s="44">
        <f t="shared" si="5"/>
        <v>154</v>
      </c>
      <c r="F25" s="44">
        <f t="shared" si="5"/>
        <v>125</v>
      </c>
      <c r="G25" s="44">
        <f t="shared" si="5"/>
        <v>96</v>
      </c>
      <c r="H25" s="44">
        <f>SUM(H18:H24)</f>
        <v>221</v>
      </c>
      <c r="I25" s="44">
        <f t="shared" si="5"/>
        <v>187.5</v>
      </c>
      <c r="J25" s="16">
        <f>I25</f>
        <v>187.5</v>
      </c>
      <c r="K25" s="30">
        <f t="shared" si="0"/>
        <v>387774.72344478761</v>
      </c>
      <c r="L25" s="30">
        <f>SUM(L18:L24)</f>
        <v>-213333.34</v>
      </c>
      <c r="M25" s="4">
        <f t="shared" si="3"/>
        <v>174441.38344478761</v>
      </c>
      <c r="N25" s="43">
        <f t="shared" si="4"/>
        <v>16.35387458736303</v>
      </c>
      <c r="O25" s="45">
        <f>ROUND(N25,1)</f>
        <v>16.399999999999999</v>
      </c>
    </row>
    <row r="26" spans="1:15" x14ac:dyDescent="0.25">
      <c r="B26" s="32"/>
      <c r="C26" s="44"/>
      <c r="D26" s="44"/>
      <c r="E26" s="44"/>
      <c r="F26" s="44"/>
      <c r="G26" s="44"/>
      <c r="H26" s="44"/>
      <c r="I26" s="44"/>
      <c r="J26" s="16"/>
      <c r="K26" s="4"/>
      <c r="M26" s="4"/>
      <c r="N26" s="43"/>
    </row>
    <row r="27" spans="1:15" x14ac:dyDescent="0.25">
      <c r="A27" s="41" t="s">
        <v>32</v>
      </c>
      <c r="B27" s="2" t="s">
        <v>32</v>
      </c>
      <c r="C27" s="42">
        <v>47</v>
      </c>
      <c r="D27" s="42">
        <v>0</v>
      </c>
      <c r="E27" s="42">
        <v>47</v>
      </c>
      <c r="F27" s="3">
        <v>46</v>
      </c>
      <c r="G27" s="3"/>
      <c r="H27" s="3">
        <f t="shared" si="1"/>
        <v>46</v>
      </c>
      <c r="I27" s="16">
        <f t="shared" si="2"/>
        <v>46.5</v>
      </c>
      <c r="K27" s="4">
        <f>I27*$B$131</f>
        <v>96168.131414307325</v>
      </c>
      <c r="L27" s="4">
        <v>-98000.01</v>
      </c>
      <c r="M27" s="4">
        <f t="shared" si="3"/>
        <v>-1831.8785856926697</v>
      </c>
      <c r="N27" s="43">
        <f t="shared" si="4"/>
        <v>-0.17173856374038662</v>
      </c>
    </row>
    <row r="28" spans="1:15" x14ac:dyDescent="0.25">
      <c r="B28" s="2" t="s">
        <v>33</v>
      </c>
      <c r="C28" s="42">
        <v>24</v>
      </c>
      <c r="D28" s="42">
        <v>0</v>
      </c>
      <c r="E28" s="42">
        <v>24</v>
      </c>
      <c r="F28" s="3">
        <v>50</v>
      </c>
      <c r="G28" s="3"/>
      <c r="H28" s="3">
        <f t="shared" si="1"/>
        <v>50</v>
      </c>
      <c r="I28" s="16">
        <f t="shared" si="2"/>
        <v>37</v>
      </c>
      <c r="K28" s="4">
        <f>I28*$B$131</f>
        <v>76520.878759771411</v>
      </c>
      <c r="L28" s="4">
        <v>-37333.339999999997</v>
      </c>
      <c r="M28" s="4">
        <f t="shared" si="3"/>
        <v>39187.538759771414</v>
      </c>
      <c r="N28" s="43">
        <f t="shared" si="4"/>
        <v>3.6738306106565042</v>
      </c>
    </row>
    <row r="29" spans="1:15" x14ac:dyDescent="0.25">
      <c r="B29" s="2" t="s">
        <v>34</v>
      </c>
      <c r="C29" s="42">
        <v>22</v>
      </c>
      <c r="D29" s="42">
        <v>0</v>
      </c>
      <c r="E29" s="42">
        <v>22</v>
      </c>
      <c r="F29" s="3">
        <v>32</v>
      </c>
      <c r="G29" s="3"/>
      <c r="H29" s="3">
        <f t="shared" si="1"/>
        <v>32</v>
      </c>
      <c r="I29" s="16">
        <f t="shared" si="2"/>
        <v>27</v>
      </c>
      <c r="K29" s="4">
        <f>I29*$B$131</f>
        <v>55839.56017604941</v>
      </c>
      <c r="L29" s="4">
        <v>-37333.339999999997</v>
      </c>
      <c r="M29" s="4">
        <f t="shared" si="3"/>
        <v>18506.220176049414</v>
      </c>
      <c r="N29" s="43">
        <f t="shared" si="4"/>
        <v>1.7349575993303827</v>
      </c>
    </row>
    <row r="30" spans="1:15" x14ac:dyDescent="0.25">
      <c r="A30" s="22"/>
      <c r="B30" s="2" t="s">
        <v>35</v>
      </c>
      <c r="C30" s="42">
        <v>31</v>
      </c>
      <c r="D30" s="42">
        <v>0</v>
      </c>
      <c r="E30" s="42">
        <v>31</v>
      </c>
      <c r="F30" s="3">
        <v>60</v>
      </c>
      <c r="G30" s="3"/>
      <c r="H30" s="3">
        <f t="shared" si="1"/>
        <v>60</v>
      </c>
      <c r="I30" s="16">
        <f t="shared" si="2"/>
        <v>45.5</v>
      </c>
      <c r="K30" s="4">
        <f>I30*$B$131</f>
        <v>94099.999555935123</v>
      </c>
      <c r="L30" s="4">
        <v>-51333.34</v>
      </c>
      <c r="M30" s="4">
        <f t="shared" si="3"/>
        <v>42766.659555935126</v>
      </c>
      <c r="N30" s="43">
        <f t="shared" si="4"/>
        <v>4.00937308043983</v>
      </c>
    </row>
    <row r="31" spans="1:15" s="32" customFormat="1" x14ac:dyDescent="0.25">
      <c r="A31" s="27"/>
      <c r="B31" s="32" t="s">
        <v>6</v>
      </c>
      <c r="C31" s="44">
        <f>SUM(C27:C30)</f>
        <v>124</v>
      </c>
      <c r="D31" s="44">
        <f t="shared" ref="D31:I31" si="6">SUM(D27:D30)</f>
        <v>0</v>
      </c>
      <c r="E31" s="44">
        <f t="shared" si="6"/>
        <v>124</v>
      </c>
      <c r="F31" s="44">
        <f t="shared" si="6"/>
        <v>188</v>
      </c>
      <c r="G31" s="44">
        <f t="shared" si="6"/>
        <v>0</v>
      </c>
      <c r="H31" s="44">
        <f t="shared" si="6"/>
        <v>188</v>
      </c>
      <c r="I31" s="44">
        <f t="shared" si="6"/>
        <v>156</v>
      </c>
      <c r="J31" s="16">
        <f>I31</f>
        <v>156</v>
      </c>
      <c r="K31" s="30">
        <f>I31*$B$131</f>
        <v>322628.56990606326</v>
      </c>
      <c r="L31" s="30">
        <f>SUM(L27:L30)</f>
        <v>-224000.02999999997</v>
      </c>
      <c r="M31" s="4">
        <f t="shared" si="3"/>
        <v>98628.539906063292</v>
      </c>
      <c r="N31" s="43">
        <f t="shared" si="4"/>
        <v>9.2464227266863315</v>
      </c>
      <c r="O31" s="45">
        <f>ROUND(N31,1)</f>
        <v>9.1999999999999993</v>
      </c>
    </row>
    <row r="32" spans="1:15" x14ac:dyDescent="0.25">
      <c r="A32" s="22"/>
      <c r="B32" s="32"/>
      <c r="C32" s="44"/>
      <c r="D32" s="44"/>
      <c r="E32" s="44"/>
      <c r="F32" s="44"/>
      <c r="G32" s="44"/>
      <c r="H32" s="44"/>
      <c r="I32" s="44"/>
      <c r="J32" s="16"/>
      <c r="K32" s="4"/>
      <c r="M32" s="4"/>
      <c r="N32" s="43"/>
      <c r="O32" s="45"/>
    </row>
    <row r="33" spans="1:15" x14ac:dyDescent="0.25">
      <c r="A33" s="41" t="s">
        <v>36</v>
      </c>
      <c r="B33" s="2" t="s">
        <v>37</v>
      </c>
      <c r="C33" s="42">
        <v>6</v>
      </c>
      <c r="D33" s="42">
        <v>0</v>
      </c>
      <c r="E33" s="42">
        <v>6</v>
      </c>
      <c r="F33" s="3">
        <v>8</v>
      </c>
      <c r="G33" s="3"/>
      <c r="H33" s="3">
        <f t="shared" si="1"/>
        <v>8</v>
      </c>
      <c r="I33" s="16">
        <f t="shared" si="2"/>
        <v>7</v>
      </c>
      <c r="K33" s="4">
        <f>I33*$B$131</f>
        <v>14476.923008605403</v>
      </c>
      <c r="L33" s="4">
        <v>-4666.67</v>
      </c>
      <c r="M33" s="4">
        <f t="shared" si="3"/>
        <v>9810.253008605403</v>
      </c>
      <c r="N33" s="43">
        <f t="shared" si="4"/>
        <v>0.91971093214709021</v>
      </c>
      <c r="O33" s="45"/>
    </row>
    <row r="34" spans="1:15" s="32" customFormat="1" x14ac:dyDescent="0.25">
      <c r="A34" s="1"/>
      <c r="B34" s="32" t="s">
        <v>6</v>
      </c>
      <c r="C34" s="44">
        <f>SUM(C33)</f>
        <v>6</v>
      </c>
      <c r="D34" s="44">
        <f t="shared" ref="D34:I34" si="7">SUM(D33)</f>
        <v>0</v>
      </c>
      <c r="E34" s="44">
        <f t="shared" si="7"/>
        <v>6</v>
      </c>
      <c r="F34" s="44">
        <f t="shared" si="7"/>
        <v>8</v>
      </c>
      <c r="G34" s="44">
        <f t="shared" si="7"/>
        <v>0</v>
      </c>
      <c r="H34" s="44">
        <f t="shared" si="7"/>
        <v>8</v>
      </c>
      <c r="I34" s="44">
        <f t="shared" si="7"/>
        <v>7</v>
      </c>
      <c r="J34" s="16">
        <f>I34</f>
        <v>7</v>
      </c>
      <c r="K34" s="30">
        <f>I34*$B$131</f>
        <v>14476.923008605403</v>
      </c>
      <c r="L34" s="30">
        <f>SUM(L33)</f>
        <v>-4666.67</v>
      </c>
      <c r="M34" s="4">
        <f t="shared" si="3"/>
        <v>9810.253008605403</v>
      </c>
      <c r="N34" s="43">
        <f t="shared" si="4"/>
        <v>0.91971093214709021</v>
      </c>
      <c r="O34" s="45">
        <f t="shared" ref="O34:O52" si="8">ROUND(N34,1)</f>
        <v>0.9</v>
      </c>
    </row>
    <row r="35" spans="1:15" x14ac:dyDescent="0.25">
      <c r="B35" s="32"/>
      <c r="C35" s="44"/>
      <c r="D35" s="44"/>
      <c r="E35" s="44"/>
      <c r="F35" s="44"/>
      <c r="G35" s="44"/>
      <c r="H35" s="44"/>
      <c r="I35" s="44"/>
      <c r="J35" s="16"/>
      <c r="K35" s="4"/>
      <c r="M35" s="4"/>
      <c r="N35" s="43"/>
      <c r="O35" s="45"/>
    </row>
    <row r="36" spans="1:15" x14ac:dyDescent="0.25">
      <c r="A36" s="41" t="s">
        <v>38</v>
      </c>
      <c r="B36" s="2" t="s">
        <v>39</v>
      </c>
      <c r="C36" s="42">
        <v>18</v>
      </c>
      <c r="D36" s="42">
        <v>9</v>
      </c>
      <c r="E36" s="42">
        <v>27</v>
      </c>
      <c r="F36" s="3">
        <v>29</v>
      </c>
      <c r="G36" s="3">
        <v>16</v>
      </c>
      <c r="H36" s="3">
        <f t="shared" si="1"/>
        <v>45</v>
      </c>
      <c r="I36" s="16">
        <f t="shared" si="2"/>
        <v>36</v>
      </c>
      <c r="K36" s="4">
        <f t="shared" ref="K36:K52" si="9">I36*$B$131</f>
        <v>74452.746901399223</v>
      </c>
      <c r="L36" s="4">
        <v>-60000</v>
      </c>
      <c r="M36" s="4">
        <f t="shared" si="3"/>
        <v>14452.746901399223</v>
      </c>
      <c r="N36" s="43">
        <f t="shared" si="4"/>
        <v>1.35494459858599</v>
      </c>
      <c r="O36" s="45"/>
    </row>
    <row r="37" spans="1:15" x14ac:dyDescent="0.25">
      <c r="B37" s="2" t="s">
        <v>40</v>
      </c>
      <c r="C37" s="42">
        <v>0</v>
      </c>
      <c r="D37" s="42"/>
      <c r="E37" s="42">
        <v>0</v>
      </c>
      <c r="F37" s="3">
        <v>5</v>
      </c>
      <c r="G37" s="3"/>
      <c r="H37" s="3">
        <f t="shared" si="1"/>
        <v>5</v>
      </c>
      <c r="I37" s="16">
        <f t="shared" si="2"/>
        <v>2.5</v>
      </c>
      <c r="K37" s="4">
        <f t="shared" si="9"/>
        <v>5170.3296459305011</v>
      </c>
      <c r="L37" s="4">
        <v>-14000</v>
      </c>
      <c r="M37" s="4">
        <f t="shared" si="3"/>
        <v>-8829.670354069498</v>
      </c>
      <c r="N37" s="43">
        <f t="shared" si="4"/>
        <v>-0.82778133701234757</v>
      </c>
      <c r="O37" s="45"/>
    </row>
    <row r="38" spans="1:15" x14ac:dyDescent="0.25">
      <c r="B38" s="2" t="s">
        <v>41</v>
      </c>
      <c r="C38" s="42">
        <v>11</v>
      </c>
      <c r="D38" s="42">
        <v>10</v>
      </c>
      <c r="E38" s="42">
        <v>21</v>
      </c>
      <c r="F38" s="3">
        <v>12</v>
      </c>
      <c r="G38" s="3">
        <v>19</v>
      </c>
      <c r="H38" s="3">
        <f t="shared" si="1"/>
        <v>31</v>
      </c>
      <c r="I38" s="16">
        <f t="shared" si="2"/>
        <v>26</v>
      </c>
      <c r="K38" s="4">
        <f t="shared" si="9"/>
        <v>53771.428317677215</v>
      </c>
      <c r="L38" s="4">
        <v>-56000</v>
      </c>
      <c r="M38" s="4">
        <f t="shared" si="3"/>
        <v>-2228.5716823227849</v>
      </c>
      <c r="N38" s="43">
        <f t="shared" si="4"/>
        <v>-0.20892852992759547</v>
      </c>
      <c r="O38" s="45"/>
    </row>
    <row r="39" spans="1:15" x14ac:dyDescent="0.25">
      <c r="B39" s="2" t="s">
        <v>42</v>
      </c>
      <c r="C39" s="42">
        <v>15</v>
      </c>
      <c r="D39" s="42">
        <v>9</v>
      </c>
      <c r="E39" s="42">
        <v>24</v>
      </c>
      <c r="F39" s="3">
        <v>14</v>
      </c>
      <c r="G39" s="3">
        <v>17</v>
      </c>
      <c r="H39" s="3">
        <f t="shared" si="1"/>
        <v>31</v>
      </c>
      <c r="I39" s="16">
        <f t="shared" si="2"/>
        <v>27.5</v>
      </c>
      <c r="K39" s="4">
        <f t="shared" si="9"/>
        <v>56873.626105235511</v>
      </c>
      <c r="L39" s="4">
        <v>-52666.67</v>
      </c>
      <c r="M39" s="4">
        <f t="shared" si="3"/>
        <v>4206.956105235513</v>
      </c>
      <c r="N39" s="43">
        <f t="shared" si="4"/>
        <v>0.39440201161520072</v>
      </c>
      <c r="O39" s="45"/>
    </row>
    <row r="40" spans="1:15" x14ac:dyDescent="0.25">
      <c r="B40" s="2" t="s">
        <v>43</v>
      </c>
      <c r="C40" s="42">
        <v>3</v>
      </c>
      <c r="D40" s="42">
        <v>2</v>
      </c>
      <c r="E40" s="42">
        <v>5</v>
      </c>
      <c r="F40" s="3">
        <v>6</v>
      </c>
      <c r="G40" s="3">
        <v>2</v>
      </c>
      <c r="H40" s="3">
        <f t="shared" si="1"/>
        <v>8</v>
      </c>
      <c r="I40" s="16">
        <f t="shared" si="2"/>
        <v>6.5</v>
      </c>
      <c r="K40" s="4">
        <f t="shared" si="9"/>
        <v>13442.857079419304</v>
      </c>
      <c r="L40" s="4">
        <v>-4666.67</v>
      </c>
      <c r="M40" s="4">
        <f t="shared" si="3"/>
        <v>8776.1870794193037</v>
      </c>
      <c r="N40" s="43">
        <f t="shared" si="4"/>
        <v>0.82276728158078427</v>
      </c>
      <c r="O40" s="45"/>
    </row>
    <row r="41" spans="1:15" x14ac:dyDescent="0.25">
      <c r="A41" s="22"/>
      <c r="B41" s="2" t="s">
        <v>44</v>
      </c>
      <c r="C41" s="42">
        <v>1</v>
      </c>
      <c r="D41" s="42"/>
      <c r="E41" s="42">
        <v>1</v>
      </c>
      <c r="F41" s="3">
        <v>5</v>
      </c>
      <c r="G41" s="3"/>
      <c r="H41" s="3">
        <f t="shared" si="1"/>
        <v>5</v>
      </c>
      <c r="I41" s="16">
        <f t="shared" si="2"/>
        <v>3</v>
      </c>
      <c r="K41" s="4">
        <f t="shared" si="9"/>
        <v>6204.3955751166013</v>
      </c>
      <c r="L41" s="4">
        <v>0</v>
      </c>
      <c r="M41" s="4">
        <f t="shared" si="3"/>
        <v>6204.3955751166013</v>
      </c>
      <c r="N41" s="43">
        <f t="shared" si="4"/>
        <v>0.58166190339783652</v>
      </c>
      <c r="O41" s="45"/>
    </row>
    <row r="42" spans="1:15" x14ac:dyDescent="0.25">
      <c r="B42" s="2" t="s">
        <v>45</v>
      </c>
      <c r="C42" s="42">
        <v>19</v>
      </c>
      <c r="D42" s="42">
        <v>9</v>
      </c>
      <c r="E42" s="42">
        <v>28</v>
      </c>
      <c r="F42" s="3">
        <v>36</v>
      </c>
      <c r="G42" s="3">
        <v>13</v>
      </c>
      <c r="H42" s="3">
        <f t="shared" si="1"/>
        <v>49</v>
      </c>
      <c r="I42" s="16">
        <f t="shared" si="2"/>
        <v>38.5</v>
      </c>
      <c r="K42" s="4">
        <f t="shared" si="9"/>
        <v>79623.076547329722</v>
      </c>
      <c r="L42" s="4">
        <v>-27333.34</v>
      </c>
      <c r="M42" s="4">
        <f t="shared" si="3"/>
        <v>52289.736547329725</v>
      </c>
      <c r="N42" s="43">
        <f t="shared" si="4"/>
        <v>4.9021612693867649</v>
      </c>
      <c r="O42" s="45"/>
    </row>
    <row r="43" spans="1:15" x14ac:dyDescent="0.25">
      <c r="B43" s="2" t="s">
        <v>46</v>
      </c>
      <c r="C43" s="42">
        <v>0</v>
      </c>
      <c r="D43" s="42"/>
      <c r="E43" s="42">
        <v>0</v>
      </c>
      <c r="F43" s="3">
        <v>0</v>
      </c>
      <c r="G43" s="3"/>
      <c r="H43" s="3">
        <f t="shared" si="1"/>
        <v>0</v>
      </c>
      <c r="I43" s="16">
        <f t="shared" si="2"/>
        <v>0</v>
      </c>
      <c r="K43" s="4">
        <f t="shared" si="9"/>
        <v>0</v>
      </c>
      <c r="M43" s="4">
        <f t="shared" si="3"/>
        <v>0</v>
      </c>
      <c r="N43" s="43">
        <f t="shared" si="4"/>
        <v>0</v>
      </c>
      <c r="O43" s="45"/>
    </row>
    <row r="44" spans="1:15" x14ac:dyDescent="0.25">
      <c r="A44" s="22"/>
      <c r="B44" s="2" t="s">
        <v>47</v>
      </c>
      <c r="C44" s="42">
        <v>6</v>
      </c>
      <c r="D44" s="42">
        <v>13</v>
      </c>
      <c r="E44" s="42">
        <v>19</v>
      </c>
      <c r="F44" s="3">
        <v>11</v>
      </c>
      <c r="G44" s="3">
        <v>16</v>
      </c>
      <c r="H44" s="3">
        <f t="shared" si="1"/>
        <v>27</v>
      </c>
      <c r="I44" s="16">
        <f t="shared" si="2"/>
        <v>23</v>
      </c>
      <c r="K44" s="4">
        <f t="shared" si="9"/>
        <v>47567.032742560608</v>
      </c>
      <c r="L44" s="4">
        <v>-40000</v>
      </c>
      <c r="M44" s="4">
        <f t="shared" si="3"/>
        <v>7567.0327425606083</v>
      </c>
      <c r="N44" s="43">
        <f t="shared" si="4"/>
        <v>0.70940909792471396</v>
      </c>
      <c r="O44" s="45"/>
    </row>
    <row r="45" spans="1:15" x14ac:dyDescent="0.25">
      <c r="B45" s="2" t="s">
        <v>48</v>
      </c>
      <c r="C45" s="42">
        <v>9</v>
      </c>
      <c r="D45" s="42">
        <v>9</v>
      </c>
      <c r="E45" s="42">
        <v>18</v>
      </c>
      <c r="F45" s="3">
        <v>14</v>
      </c>
      <c r="G45" s="3">
        <v>12</v>
      </c>
      <c r="H45" s="3">
        <f t="shared" si="1"/>
        <v>26</v>
      </c>
      <c r="I45" s="16">
        <f t="shared" si="2"/>
        <v>22</v>
      </c>
      <c r="K45" s="4">
        <f t="shared" si="9"/>
        <v>45498.900884188406</v>
      </c>
      <c r="L45" s="4">
        <v>-9333.34</v>
      </c>
      <c r="M45" s="4">
        <f t="shared" si="3"/>
        <v>36165.56088418841</v>
      </c>
      <c r="N45" s="43">
        <f t="shared" si="4"/>
        <v>3.3905202733550781</v>
      </c>
      <c r="O45" s="45"/>
    </row>
    <row r="46" spans="1:15" x14ac:dyDescent="0.25">
      <c r="B46" s="2" t="s">
        <v>49</v>
      </c>
      <c r="C46" s="42">
        <v>10</v>
      </c>
      <c r="D46" s="42"/>
      <c r="E46" s="42">
        <v>10</v>
      </c>
      <c r="F46" s="3">
        <v>10</v>
      </c>
      <c r="G46" s="3"/>
      <c r="H46" s="3">
        <f t="shared" si="1"/>
        <v>10</v>
      </c>
      <c r="I46" s="16">
        <f t="shared" si="2"/>
        <v>10</v>
      </c>
      <c r="K46" s="4">
        <f t="shared" si="9"/>
        <v>20681.318583722004</v>
      </c>
      <c r="L46" s="4">
        <v>-4666.67</v>
      </c>
      <c r="M46" s="4">
        <f t="shared" si="3"/>
        <v>16014.648583722004</v>
      </c>
      <c r="N46" s="43">
        <f t="shared" si="4"/>
        <v>1.5013728355449267</v>
      </c>
      <c r="O46" s="45"/>
    </row>
    <row r="47" spans="1:15" ht="13.95" customHeight="1" x14ac:dyDescent="0.25">
      <c r="B47" s="2" t="s">
        <v>50</v>
      </c>
      <c r="C47" s="42">
        <v>8</v>
      </c>
      <c r="D47" s="42"/>
      <c r="E47" s="42">
        <v>8</v>
      </c>
      <c r="F47" s="3">
        <v>41</v>
      </c>
      <c r="G47" s="3"/>
      <c r="H47" s="3">
        <f t="shared" si="1"/>
        <v>41</v>
      </c>
      <c r="I47" s="16">
        <f t="shared" si="2"/>
        <v>24.5</v>
      </c>
      <c r="K47" s="4">
        <f t="shared" si="9"/>
        <v>50669.230530118912</v>
      </c>
      <c r="L47" s="4">
        <v>0</v>
      </c>
      <c r="M47" s="4">
        <f t="shared" si="3"/>
        <v>50669.230530118912</v>
      </c>
      <c r="N47" s="43">
        <f t="shared" si="4"/>
        <v>4.7502388777489983</v>
      </c>
      <c r="O47" s="45"/>
    </row>
    <row r="48" spans="1:15" s="7" customFormat="1" ht="13.95" customHeight="1" x14ac:dyDescent="0.25">
      <c r="B48" s="7" t="s">
        <v>51</v>
      </c>
      <c r="C48" s="42">
        <v>20</v>
      </c>
      <c r="D48" s="42"/>
      <c r="E48" s="42">
        <v>20</v>
      </c>
      <c r="F48" s="46">
        <v>25</v>
      </c>
      <c r="G48" s="46">
        <v>53</v>
      </c>
      <c r="H48" s="46">
        <f t="shared" si="1"/>
        <v>78</v>
      </c>
      <c r="I48" s="47">
        <f t="shared" si="2"/>
        <v>49</v>
      </c>
      <c r="J48" s="46"/>
      <c r="K48" s="48">
        <f t="shared" si="9"/>
        <v>101338.46106023782</v>
      </c>
      <c r="L48" s="48">
        <v>-156000</v>
      </c>
      <c r="M48" s="48">
        <f t="shared" si="3"/>
        <v>-54661.538939762177</v>
      </c>
      <c r="N48" s="49">
        <f t="shared" si="4"/>
        <v>-5.1245176741909306</v>
      </c>
      <c r="O48" s="50"/>
    </row>
    <row r="49" spans="1:18" ht="13.95" customHeight="1" x14ac:dyDescent="0.25">
      <c r="B49" s="2" t="s">
        <v>52</v>
      </c>
      <c r="C49" s="42">
        <v>34</v>
      </c>
      <c r="D49" s="42">
        <v>40</v>
      </c>
      <c r="E49" s="42">
        <v>74</v>
      </c>
      <c r="F49" s="3">
        <v>25</v>
      </c>
      <c r="G49" s="3"/>
      <c r="H49" s="3">
        <f t="shared" si="1"/>
        <v>25</v>
      </c>
      <c r="I49" s="16">
        <f t="shared" si="2"/>
        <v>49.5</v>
      </c>
      <c r="J49" s="16"/>
      <c r="K49" s="4">
        <f t="shared" si="9"/>
        <v>102372.52698942392</v>
      </c>
      <c r="L49" s="4">
        <v>-21000</v>
      </c>
      <c r="M49" s="4">
        <f t="shared" si="3"/>
        <v>81372.526989423917</v>
      </c>
      <c r="N49" s="43">
        <f t="shared" si="4"/>
        <v>7.6286720212984855</v>
      </c>
      <c r="O49" s="45"/>
    </row>
    <row r="50" spans="1:18" ht="13.95" customHeight="1" x14ac:dyDescent="0.25">
      <c r="B50" s="2" t="s">
        <v>53</v>
      </c>
      <c r="C50" s="42">
        <v>6</v>
      </c>
      <c r="D50" s="42">
        <v>1</v>
      </c>
      <c r="E50" s="42">
        <v>7</v>
      </c>
      <c r="F50" s="3">
        <v>8</v>
      </c>
      <c r="G50" s="3">
        <v>2</v>
      </c>
      <c r="H50" s="3">
        <f t="shared" si="1"/>
        <v>10</v>
      </c>
      <c r="I50" s="16">
        <f t="shared" si="2"/>
        <v>8.5</v>
      </c>
      <c r="K50" s="4">
        <f t="shared" si="9"/>
        <v>17579.120796163705</v>
      </c>
      <c r="L50" s="4">
        <v>-2333.33</v>
      </c>
      <c r="M50" s="4">
        <f t="shared" si="3"/>
        <v>15245.790796163705</v>
      </c>
      <c r="N50" s="43">
        <f t="shared" si="4"/>
        <v>1.4292924404864598</v>
      </c>
      <c r="O50" s="45"/>
    </row>
    <row r="51" spans="1:18" ht="13.95" customHeight="1" x14ac:dyDescent="0.25">
      <c r="B51" s="2" t="s">
        <v>54</v>
      </c>
      <c r="C51" s="42">
        <v>17</v>
      </c>
      <c r="D51" s="42">
        <v>2</v>
      </c>
      <c r="E51" s="42">
        <v>19</v>
      </c>
      <c r="F51" s="3">
        <v>29</v>
      </c>
      <c r="G51" s="3">
        <v>6</v>
      </c>
      <c r="H51" s="3">
        <f t="shared" si="1"/>
        <v>35</v>
      </c>
      <c r="I51" s="16">
        <f t="shared" si="2"/>
        <v>27</v>
      </c>
      <c r="K51" s="4">
        <f t="shared" si="9"/>
        <v>55839.56017604941</v>
      </c>
      <c r="L51" s="4">
        <v>-22666.67</v>
      </c>
      <c r="M51" s="4">
        <f t="shared" si="3"/>
        <v>33172.890176049412</v>
      </c>
      <c r="N51" s="43">
        <f t="shared" si="4"/>
        <v>3.109957482142919</v>
      </c>
      <c r="O51" s="45"/>
    </row>
    <row r="52" spans="1:18" s="32" customFormat="1" ht="13.95" customHeight="1" x14ac:dyDescent="0.25">
      <c r="A52" s="1"/>
      <c r="B52" s="32" t="s">
        <v>6</v>
      </c>
      <c r="C52" s="44">
        <f>SUM(C36:C51)</f>
        <v>177</v>
      </c>
      <c r="D52" s="44">
        <f t="shared" ref="D52:I52" si="10">SUM(D36:D51)</f>
        <v>104</v>
      </c>
      <c r="E52" s="44">
        <f t="shared" si="10"/>
        <v>281</v>
      </c>
      <c r="F52" s="44">
        <f t="shared" si="10"/>
        <v>270</v>
      </c>
      <c r="G52" s="44">
        <f t="shared" si="10"/>
        <v>156</v>
      </c>
      <c r="H52" s="44">
        <f t="shared" si="10"/>
        <v>426</v>
      </c>
      <c r="I52" s="44">
        <f t="shared" si="10"/>
        <v>353.5</v>
      </c>
      <c r="J52" s="16">
        <f>I52</f>
        <v>353.5</v>
      </c>
      <c r="K52" s="30">
        <f t="shared" si="9"/>
        <v>731084.61193457281</v>
      </c>
      <c r="L52" s="30">
        <f>SUM(L36:L51)</f>
        <v>-470666.69</v>
      </c>
      <c r="M52" s="4">
        <f t="shared" si="3"/>
        <v>260417.92193457281</v>
      </c>
      <c r="N52" s="43">
        <f t="shared" si="4"/>
        <v>24.414172551937277</v>
      </c>
      <c r="O52" s="45">
        <f t="shared" si="8"/>
        <v>24.4</v>
      </c>
    </row>
    <row r="53" spans="1:18" ht="13.95" customHeight="1" x14ac:dyDescent="0.25">
      <c r="B53" s="32"/>
      <c r="C53" s="44"/>
      <c r="D53" s="44"/>
      <c r="E53" s="44"/>
      <c r="F53" s="44"/>
      <c r="G53" s="44"/>
      <c r="H53" s="44"/>
      <c r="I53" s="44"/>
      <c r="J53" s="16"/>
      <c r="K53" s="4"/>
      <c r="M53" s="4"/>
      <c r="N53" s="43"/>
      <c r="O53" s="45"/>
    </row>
    <row r="54" spans="1:18" ht="13.95" customHeight="1" x14ac:dyDescent="0.25">
      <c r="A54" s="41" t="s">
        <v>55</v>
      </c>
      <c r="B54" s="51" t="s">
        <v>56</v>
      </c>
      <c r="C54" s="42"/>
      <c r="D54" s="42"/>
      <c r="E54" s="42"/>
      <c r="F54" s="3"/>
      <c r="G54" s="3"/>
      <c r="H54" s="3"/>
      <c r="I54" s="16"/>
      <c r="K54" s="4">
        <f>I54*$B$131</f>
        <v>0</v>
      </c>
      <c r="M54" s="4">
        <f t="shared" si="3"/>
        <v>0</v>
      </c>
      <c r="N54" s="43">
        <f t="shared" si="4"/>
        <v>0</v>
      </c>
      <c r="O54" s="45"/>
    </row>
    <row r="55" spans="1:18" ht="13.95" customHeight="1" x14ac:dyDescent="0.25">
      <c r="B55" s="52" t="s">
        <v>57</v>
      </c>
      <c r="C55" s="42">
        <v>4</v>
      </c>
      <c r="D55" s="42">
        <v>4</v>
      </c>
      <c r="E55" s="42">
        <v>8</v>
      </c>
      <c r="F55" s="3">
        <v>4</v>
      </c>
      <c r="G55" s="3">
        <v>5</v>
      </c>
      <c r="H55" s="3">
        <f t="shared" si="1"/>
        <v>9</v>
      </c>
      <c r="I55" s="16">
        <f t="shared" si="2"/>
        <v>8.5</v>
      </c>
      <c r="K55" s="4">
        <f>I55*$B$131</f>
        <v>17579.120796163705</v>
      </c>
      <c r="L55" s="4">
        <v>-68666.67</v>
      </c>
      <c r="M55" s="4">
        <f t="shared" si="3"/>
        <v>-51087.549203836294</v>
      </c>
      <c r="N55" s="43">
        <f t="shared" si="4"/>
        <v>-4.7894562411545767</v>
      </c>
      <c r="O55" s="45"/>
    </row>
    <row r="56" spans="1:18" s="32" customFormat="1" ht="13.95" customHeight="1" x14ac:dyDescent="0.25">
      <c r="A56" s="1"/>
      <c r="B56" s="53" t="s">
        <v>6</v>
      </c>
      <c r="C56" s="44">
        <f t="shared" ref="C56:I56" si="11">SUM(C55:C55)</f>
        <v>4</v>
      </c>
      <c r="D56" s="44">
        <f t="shared" si="11"/>
        <v>4</v>
      </c>
      <c r="E56" s="44">
        <f t="shared" si="11"/>
        <v>8</v>
      </c>
      <c r="F56" s="44">
        <f t="shared" si="11"/>
        <v>4</v>
      </c>
      <c r="G56" s="44">
        <f t="shared" si="11"/>
        <v>5</v>
      </c>
      <c r="H56" s="44">
        <f t="shared" si="11"/>
        <v>9</v>
      </c>
      <c r="I56" s="44">
        <f t="shared" si="11"/>
        <v>8.5</v>
      </c>
      <c r="J56" s="16">
        <f>I56</f>
        <v>8.5</v>
      </c>
      <c r="K56" s="30">
        <f>I56*$B$131</f>
        <v>17579.120796163705</v>
      </c>
      <c r="L56" s="30">
        <f>SUM(L54:L55)</f>
        <v>-68666.67</v>
      </c>
      <c r="M56" s="4">
        <f t="shared" si="3"/>
        <v>-51087.549203836294</v>
      </c>
      <c r="N56" s="43">
        <f t="shared" si="4"/>
        <v>-4.7894562411545767</v>
      </c>
      <c r="O56" s="45">
        <f>ROUND(N56,1)</f>
        <v>-4.8</v>
      </c>
    </row>
    <row r="57" spans="1:18" ht="13.95" customHeight="1" x14ac:dyDescent="0.25">
      <c r="B57" s="53"/>
      <c r="C57" s="44"/>
      <c r="D57" s="44"/>
      <c r="E57" s="44"/>
      <c r="F57" s="44"/>
      <c r="G57" s="44"/>
      <c r="H57" s="44"/>
      <c r="I57" s="44"/>
      <c r="J57" s="16"/>
      <c r="K57" s="4"/>
      <c r="M57" s="4"/>
      <c r="N57" s="43"/>
      <c r="O57" s="45"/>
    </row>
    <row r="58" spans="1:18" s="21" customFormat="1" ht="13.95" customHeight="1" x14ac:dyDescent="0.25">
      <c r="A58" s="41" t="s">
        <v>58</v>
      </c>
      <c r="B58" s="52" t="s">
        <v>59</v>
      </c>
      <c r="C58" s="42">
        <v>14</v>
      </c>
      <c r="D58" s="42">
        <v>0</v>
      </c>
      <c r="E58" s="42">
        <v>14</v>
      </c>
      <c r="F58" s="3">
        <v>19</v>
      </c>
      <c r="G58" s="3"/>
      <c r="H58" s="3">
        <f t="shared" si="1"/>
        <v>19</v>
      </c>
      <c r="I58" s="16">
        <f t="shared" si="2"/>
        <v>16.5</v>
      </c>
      <c r="J58" s="3"/>
      <c r="K58" s="4">
        <f>I58*$B$131</f>
        <v>34124.175663141308</v>
      </c>
      <c r="L58" s="4">
        <v>0</v>
      </c>
      <c r="M58" s="4">
        <f t="shared" si="3"/>
        <v>34124.175663141308</v>
      </c>
      <c r="N58" s="43">
        <f t="shared" si="4"/>
        <v>3.1991404686881011</v>
      </c>
      <c r="O58" s="45"/>
      <c r="P58" s="2"/>
      <c r="Q58" s="2"/>
      <c r="R58" s="2"/>
    </row>
    <row r="59" spans="1:18" ht="13.95" customHeight="1" x14ac:dyDescent="0.25">
      <c r="B59" s="2" t="s">
        <v>60</v>
      </c>
      <c r="C59" s="42">
        <v>19</v>
      </c>
      <c r="D59" s="42">
        <v>0</v>
      </c>
      <c r="E59" s="42">
        <v>19</v>
      </c>
      <c r="F59" s="3">
        <v>32</v>
      </c>
      <c r="G59" s="3"/>
      <c r="H59" s="3">
        <f t="shared" si="1"/>
        <v>32</v>
      </c>
      <c r="I59" s="16">
        <f t="shared" si="2"/>
        <v>25.5</v>
      </c>
      <c r="K59" s="4">
        <f>I59*$B$131</f>
        <v>52737.362388491114</v>
      </c>
      <c r="L59" s="4">
        <v>-4666.67</v>
      </c>
      <c r="M59" s="4">
        <f t="shared" si="3"/>
        <v>48070.692388491116</v>
      </c>
      <c r="N59" s="43">
        <f t="shared" si="4"/>
        <v>4.5066260031004157</v>
      </c>
      <c r="O59" s="45"/>
    </row>
    <row r="60" spans="1:18" ht="13.95" customHeight="1" x14ac:dyDescent="0.25">
      <c r="B60" s="2" t="s">
        <v>61</v>
      </c>
      <c r="C60" s="42">
        <v>0</v>
      </c>
      <c r="D60" s="42">
        <v>29</v>
      </c>
      <c r="E60" s="42">
        <v>29</v>
      </c>
      <c r="F60" s="3"/>
      <c r="G60" s="3">
        <v>45</v>
      </c>
      <c r="H60" s="3">
        <f t="shared" si="1"/>
        <v>45</v>
      </c>
      <c r="I60" s="16">
        <f t="shared" si="2"/>
        <v>37</v>
      </c>
      <c r="K60" s="4">
        <f>I60*$B$131</f>
        <v>76520.878759771411</v>
      </c>
      <c r="L60" s="4">
        <v>-102000</v>
      </c>
      <c r="M60" s="4">
        <f t="shared" si="3"/>
        <v>-25479.121240228589</v>
      </c>
      <c r="N60" s="43">
        <f t="shared" si="4"/>
        <v>-2.3886668698130333</v>
      </c>
      <c r="O60" s="45"/>
    </row>
    <row r="61" spans="1:18" s="32" customFormat="1" ht="13.95" customHeight="1" x14ac:dyDescent="0.25">
      <c r="A61" s="1"/>
      <c r="B61" s="32" t="s">
        <v>6</v>
      </c>
      <c r="C61" s="44">
        <f>SUM(C58:C60)</f>
        <v>33</v>
      </c>
      <c r="D61" s="44">
        <f t="shared" ref="D61:I61" si="12">SUM(D58:D60)</f>
        <v>29</v>
      </c>
      <c r="E61" s="44">
        <f t="shared" si="12"/>
        <v>62</v>
      </c>
      <c r="F61" s="44">
        <f t="shared" si="12"/>
        <v>51</v>
      </c>
      <c r="G61" s="44">
        <f t="shared" si="12"/>
        <v>45</v>
      </c>
      <c r="H61" s="44">
        <f t="shared" si="12"/>
        <v>96</v>
      </c>
      <c r="I61" s="44">
        <f t="shared" si="12"/>
        <v>79</v>
      </c>
      <c r="J61" s="16">
        <f>I61</f>
        <v>79</v>
      </c>
      <c r="K61" s="30">
        <f>I61*$B$131</f>
        <v>163382.41681140385</v>
      </c>
      <c r="L61" s="30">
        <f>SUM(L58:L60)</f>
        <v>-106666.67</v>
      </c>
      <c r="M61" s="4">
        <f t="shared" si="3"/>
        <v>56715.746811403849</v>
      </c>
      <c r="N61" s="43">
        <f t="shared" si="4"/>
        <v>5.3170996019754853</v>
      </c>
      <c r="O61" s="45">
        <f>ROUND(N61,1)</f>
        <v>5.3</v>
      </c>
    </row>
    <row r="62" spans="1:18" ht="13.95" customHeight="1" x14ac:dyDescent="0.25">
      <c r="B62" s="32"/>
      <c r="C62" s="44"/>
      <c r="D62" s="44"/>
      <c r="E62" s="44"/>
      <c r="F62" s="44"/>
      <c r="G62" s="44"/>
      <c r="H62" s="44"/>
      <c r="I62" s="44"/>
      <c r="J62" s="16"/>
      <c r="K62" s="4"/>
      <c r="M62" s="4"/>
      <c r="N62" s="43"/>
      <c r="O62" s="45"/>
    </row>
    <row r="63" spans="1:18" ht="13.95" customHeight="1" x14ac:dyDescent="0.25">
      <c r="A63" s="41" t="s">
        <v>62</v>
      </c>
      <c r="B63" s="2" t="s">
        <v>63</v>
      </c>
      <c r="C63" s="42">
        <v>46</v>
      </c>
      <c r="D63" s="42">
        <v>20</v>
      </c>
      <c r="E63" s="42">
        <v>66</v>
      </c>
      <c r="F63" s="3">
        <v>67</v>
      </c>
      <c r="G63" s="3">
        <v>37</v>
      </c>
      <c r="H63" s="3">
        <f t="shared" si="1"/>
        <v>104</v>
      </c>
      <c r="I63" s="16">
        <f t="shared" si="2"/>
        <v>85</v>
      </c>
      <c r="K63" s="4">
        <f>I63*$B$131</f>
        <v>175791.20796163703</v>
      </c>
      <c r="L63" s="4">
        <v>-78666.67</v>
      </c>
      <c r="M63" s="4">
        <f t="shared" si="3"/>
        <v>97124.537961637034</v>
      </c>
      <c r="N63" s="43">
        <f t="shared" si="4"/>
        <v>9.1054225884589126</v>
      </c>
      <c r="O63" s="45"/>
    </row>
    <row r="64" spans="1:18" ht="13.95" customHeight="1" x14ac:dyDescent="0.25">
      <c r="B64" s="2" t="s">
        <v>64</v>
      </c>
      <c r="C64" s="42">
        <v>52</v>
      </c>
      <c r="D64" s="42">
        <v>68</v>
      </c>
      <c r="E64" s="42">
        <v>120</v>
      </c>
      <c r="F64" s="3">
        <v>76</v>
      </c>
      <c r="G64" s="3">
        <v>93</v>
      </c>
      <c r="H64" s="3">
        <f t="shared" si="1"/>
        <v>169</v>
      </c>
      <c r="I64" s="16">
        <f t="shared" si="2"/>
        <v>144.5</v>
      </c>
      <c r="K64" s="4">
        <f>I64*$B$131</f>
        <v>298845.05353478296</v>
      </c>
      <c r="L64" s="4">
        <v>-165333.34</v>
      </c>
      <c r="M64" s="4">
        <f t="shared" si="3"/>
        <v>133511.71353478296</v>
      </c>
      <c r="N64" s="43">
        <f t="shared" si="4"/>
        <v>12.516719232411143</v>
      </c>
      <c r="O64" s="45"/>
    </row>
    <row r="65" spans="1:18" ht="13.95" customHeight="1" x14ac:dyDescent="0.25">
      <c r="A65" s="22"/>
      <c r="B65" s="51" t="s">
        <v>65</v>
      </c>
      <c r="C65" s="42">
        <v>54</v>
      </c>
      <c r="D65" s="42">
        <v>40</v>
      </c>
      <c r="E65" s="42">
        <v>94</v>
      </c>
      <c r="F65" s="3">
        <v>72</v>
      </c>
      <c r="G65" s="3">
        <v>70</v>
      </c>
      <c r="H65" s="3">
        <f t="shared" si="1"/>
        <v>142</v>
      </c>
      <c r="I65" s="16">
        <f t="shared" si="2"/>
        <v>118</v>
      </c>
      <c r="K65" s="4">
        <f>I65*$B$131</f>
        <v>244039.55928791966</v>
      </c>
      <c r="L65" s="4">
        <v>-142666.67000000001</v>
      </c>
      <c r="M65" s="4">
        <f t="shared" si="3"/>
        <v>101372.88928791965</v>
      </c>
      <c r="N65" s="43">
        <f t="shared" si="4"/>
        <v>9.5037054008345301</v>
      </c>
      <c r="O65" s="45"/>
    </row>
    <row r="66" spans="1:18" ht="13.95" customHeight="1" x14ac:dyDescent="0.25">
      <c r="B66" s="2" t="s">
        <v>66</v>
      </c>
      <c r="C66" s="42">
        <v>6</v>
      </c>
      <c r="D66" s="42">
        <v>0</v>
      </c>
      <c r="E66" s="42">
        <v>6</v>
      </c>
      <c r="F66" s="3">
        <v>6</v>
      </c>
      <c r="G66" s="3"/>
      <c r="H66" s="3">
        <f t="shared" si="1"/>
        <v>6</v>
      </c>
      <c r="I66" s="16">
        <f t="shared" si="2"/>
        <v>6</v>
      </c>
      <c r="K66" s="4">
        <f>I66*$B$131</f>
        <v>12408.791150233203</v>
      </c>
      <c r="L66" s="4">
        <v>-28000</v>
      </c>
      <c r="M66" s="4">
        <f t="shared" si="3"/>
        <v>-15591.208849766797</v>
      </c>
      <c r="N66" s="43">
        <f t="shared" si="4"/>
        <v>-1.4616753728920833</v>
      </c>
      <c r="O66" s="45"/>
    </row>
    <row r="67" spans="1:18" s="32" customFormat="1" ht="13.95" customHeight="1" x14ac:dyDescent="0.25">
      <c r="A67" s="1"/>
      <c r="B67" s="32" t="s">
        <v>6</v>
      </c>
      <c r="C67" s="44">
        <f>SUM(C63:C66)</f>
        <v>158</v>
      </c>
      <c r="D67" s="44">
        <f t="shared" ref="D67:I67" si="13">SUM(D63:D66)</f>
        <v>128</v>
      </c>
      <c r="E67" s="44">
        <f t="shared" si="13"/>
        <v>286</v>
      </c>
      <c r="F67" s="44">
        <f t="shared" si="13"/>
        <v>221</v>
      </c>
      <c r="G67" s="44">
        <f t="shared" si="13"/>
        <v>200</v>
      </c>
      <c r="H67" s="44">
        <f t="shared" si="13"/>
        <v>421</v>
      </c>
      <c r="I67" s="44">
        <f t="shared" si="13"/>
        <v>353.5</v>
      </c>
      <c r="J67" s="16">
        <f>I67</f>
        <v>353.5</v>
      </c>
      <c r="K67" s="30">
        <f>I67*$B$131</f>
        <v>731084.61193457281</v>
      </c>
      <c r="L67" s="30">
        <f>SUM(L63:L66)</f>
        <v>-414666.68000000005</v>
      </c>
      <c r="M67" s="4">
        <f t="shared" si="3"/>
        <v>316417.93193457276</v>
      </c>
      <c r="N67" s="43">
        <f t="shared" si="4"/>
        <v>29.664171848812494</v>
      </c>
      <c r="O67" s="45">
        <f>ROUND(N67,1)</f>
        <v>29.7</v>
      </c>
    </row>
    <row r="68" spans="1:18" ht="13.95" customHeight="1" x14ac:dyDescent="0.25">
      <c r="B68" s="32"/>
      <c r="C68" s="44"/>
      <c r="D68" s="44"/>
      <c r="E68" s="44"/>
      <c r="F68" s="44"/>
      <c r="G68" s="44"/>
      <c r="H68" s="44"/>
      <c r="I68" s="44"/>
      <c r="J68" s="16"/>
      <c r="K68" s="4"/>
      <c r="M68" s="4"/>
      <c r="N68" s="43"/>
      <c r="O68" s="45"/>
    </row>
    <row r="69" spans="1:18" ht="13.95" customHeight="1" x14ac:dyDescent="0.25">
      <c r="A69" s="41" t="s">
        <v>67</v>
      </c>
      <c r="B69" s="2" t="s">
        <v>68</v>
      </c>
      <c r="C69" s="42">
        <v>9</v>
      </c>
      <c r="D69" s="42">
        <v>5</v>
      </c>
      <c r="E69" s="42">
        <v>14</v>
      </c>
      <c r="F69" s="3">
        <v>40</v>
      </c>
      <c r="G69" s="3"/>
      <c r="H69" s="3">
        <f t="shared" si="1"/>
        <v>40</v>
      </c>
      <c r="I69" s="16">
        <f t="shared" si="2"/>
        <v>27</v>
      </c>
      <c r="K69" s="4">
        <f>I69*$B$131</f>
        <v>55839.56017604941</v>
      </c>
      <c r="L69" s="4">
        <v>-97333.34</v>
      </c>
      <c r="M69" s="4">
        <f t="shared" si="3"/>
        <v>-41493.779823950586</v>
      </c>
      <c r="N69" s="43">
        <f t="shared" si="4"/>
        <v>-3.8900406428576666</v>
      </c>
      <c r="O69" s="45"/>
    </row>
    <row r="70" spans="1:18" ht="13.95" customHeight="1" x14ac:dyDescent="0.25">
      <c r="A70" s="22"/>
      <c r="B70" s="2" t="s">
        <v>69</v>
      </c>
      <c r="C70" s="42">
        <v>31</v>
      </c>
      <c r="D70" s="42">
        <v>17</v>
      </c>
      <c r="E70" s="42">
        <v>48</v>
      </c>
      <c r="F70" s="3">
        <v>14</v>
      </c>
      <c r="G70" s="3">
        <v>8</v>
      </c>
      <c r="H70" s="3">
        <f t="shared" si="1"/>
        <v>22</v>
      </c>
      <c r="I70" s="16">
        <f t="shared" si="2"/>
        <v>35</v>
      </c>
      <c r="K70" s="4">
        <f>I70*$B$131</f>
        <v>72384.615043027021</v>
      </c>
      <c r="L70" s="4">
        <v>-18000</v>
      </c>
      <c r="M70" s="4">
        <f t="shared" si="3"/>
        <v>54384.615043027021</v>
      </c>
      <c r="N70" s="43">
        <f t="shared" si="4"/>
        <v>5.0985560669850125</v>
      </c>
      <c r="O70" s="45"/>
    </row>
    <row r="71" spans="1:18" ht="13.95" customHeight="1" x14ac:dyDescent="0.25">
      <c r="B71" s="2" t="s">
        <v>70</v>
      </c>
      <c r="C71" s="42">
        <v>22</v>
      </c>
      <c r="D71" s="42">
        <v>12</v>
      </c>
      <c r="E71" s="42">
        <v>34</v>
      </c>
      <c r="F71" s="3">
        <v>58</v>
      </c>
      <c r="G71" s="3">
        <v>25</v>
      </c>
      <c r="H71" s="3">
        <f t="shared" si="1"/>
        <v>83</v>
      </c>
      <c r="I71" s="16">
        <f t="shared" si="2"/>
        <v>58.5</v>
      </c>
      <c r="K71" s="4">
        <f>I71*$B$131</f>
        <v>120985.71371477372</v>
      </c>
      <c r="L71" s="4">
        <v>-65333.34</v>
      </c>
      <c r="M71" s="4">
        <f t="shared" si="3"/>
        <v>55652.373714773727</v>
      </c>
      <c r="N71" s="43">
        <f t="shared" si="4"/>
        <v>5.2174084053199099</v>
      </c>
      <c r="O71" s="45"/>
    </row>
    <row r="72" spans="1:18" s="32" customFormat="1" ht="13.95" customHeight="1" x14ac:dyDescent="0.25">
      <c r="A72" s="1"/>
      <c r="B72" s="32" t="s">
        <v>6</v>
      </c>
      <c r="C72" s="44">
        <f>SUM(C69:C71)</f>
        <v>62</v>
      </c>
      <c r="D72" s="44">
        <f t="shared" ref="D72:I72" si="14">SUM(D69:D71)</f>
        <v>34</v>
      </c>
      <c r="E72" s="44">
        <f t="shared" si="14"/>
        <v>96</v>
      </c>
      <c r="F72" s="44">
        <f t="shared" si="14"/>
        <v>112</v>
      </c>
      <c r="G72" s="44">
        <f t="shared" si="14"/>
        <v>33</v>
      </c>
      <c r="H72" s="44">
        <f t="shared" si="14"/>
        <v>145</v>
      </c>
      <c r="I72" s="44">
        <f t="shared" si="14"/>
        <v>120.5</v>
      </c>
      <c r="J72" s="16">
        <f>I72</f>
        <v>120.5</v>
      </c>
      <c r="K72" s="30">
        <f>I72*$B$131</f>
        <v>249209.88893385016</v>
      </c>
      <c r="L72" s="30">
        <f>SUM(L69:L71)</f>
        <v>-180666.68</v>
      </c>
      <c r="M72" s="4">
        <f t="shared" si="3"/>
        <v>68543.208933850168</v>
      </c>
      <c r="N72" s="43">
        <f t="shared" si="4"/>
        <v>6.4259238294472567</v>
      </c>
      <c r="O72" s="45">
        <f>ROUND(N72,1)</f>
        <v>6.4</v>
      </c>
    </row>
    <row r="73" spans="1:18" ht="13.95" customHeight="1" x14ac:dyDescent="0.25">
      <c r="B73" s="32"/>
      <c r="C73" s="44"/>
      <c r="D73" s="44"/>
      <c r="E73" s="44"/>
      <c r="F73" s="44"/>
      <c r="G73" s="44"/>
      <c r="H73" s="44"/>
      <c r="I73" s="44"/>
      <c r="J73" s="16"/>
      <c r="K73" s="4"/>
      <c r="M73" s="4"/>
      <c r="N73" s="43"/>
      <c r="O73" s="45"/>
    </row>
    <row r="74" spans="1:18" ht="13.95" customHeight="1" x14ac:dyDescent="0.25">
      <c r="A74" s="41" t="s">
        <v>71</v>
      </c>
      <c r="B74" s="2" t="s">
        <v>72</v>
      </c>
      <c r="C74" s="42">
        <v>0</v>
      </c>
      <c r="D74" s="42">
        <v>18</v>
      </c>
      <c r="E74" s="42">
        <v>18</v>
      </c>
      <c r="F74" s="3"/>
      <c r="G74" s="3">
        <v>26</v>
      </c>
      <c r="H74" s="3">
        <f t="shared" si="1"/>
        <v>26</v>
      </c>
      <c r="I74" s="16">
        <f t="shared" si="2"/>
        <v>22</v>
      </c>
      <c r="K74" s="4">
        <f>I74*$B$131</f>
        <v>45498.900884188406</v>
      </c>
      <c r="L74" s="4">
        <v>-54000</v>
      </c>
      <c r="M74" s="4">
        <f t="shared" si="3"/>
        <v>-8501.0991158115939</v>
      </c>
      <c r="N74" s="43">
        <f t="shared" si="4"/>
        <v>-0.79697779305177663</v>
      </c>
      <c r="O74" s="45"/>
    </row>
    <row r="75" spans="1:18" ht="13.95" customHeight="1" x14ac:dyDescent="0.25">
      <c r="B75" s="2" t="s">
        <v>73</v>
      </c>
      <c r="C75" s="42">
        <v>5</v>
      </c>
      <c r="D75" s="42">
        <v>8</v>
      </c>
      <c r="E75" s="42">
        <v>13</v>
      </c>
      <c r="F75" s="3">
        <v>14</v>
      </c>
      <c r="G75" s="3">
        <v>9</v>
      </c>
      <c r="H75" s="3">
        <f t="shared" si="1"/>
        <v>23</v>
      </c>
      <c r="I75" s="16">
        <f t="shared" si="2"/>
        <v>18</v>
      </c>
      <c r="K75" s="4">
        <f>I75*$B$131</f>
        <v>37226.373450699612</v>
      </c>
      <c r="L75" s="4">
        <v>0</v>
      </c>
      <c r="M75" s="4">
        <f t="shared" si="3"/>
        <v>37226.373450699612</v>
      </c>
      <c r="N75" s="43">
        <f t="shared" si="4"/>
        <v>3.4899714203870196</v>
      </c>
      <c r="O75" s="45"/>
    </row>
    <row r="76" spans="1:18" ht="13.95" customHeight="1" x14ac:dyDescent="0.25">
      <c r="B76" s="2" t="s">
        <v>74</v>
      </c>
      <c r="C76" s="42">
        <v>6</v>
      </c>
      <c r="D76" s="42">
        <v>0</v>
      </c>
      <c r="E76" s="42">
        <v>6</v>
      </c>
      <c r="F76" s="3">
        <v>11</v>
      </c>
      <c r="G76" s="3"/>
      <c r="H76" s="3">
        <f t="shared" si="1"/>
        <v>11</v>
      </c>
      <c r="I76" s="16">
        <f t="shared" si="2"/>
        <v>8.5</v>
      </c>
      <c r="K76" s="4">
        <f>I76*$B$131</f>
        <v>17579.120796163705</v>
      </c>
      <c r="L76" s="4">
        <v>0</v>
      </c>
      <c r="M76" s="4">
        <f t="shared" si="3"/>
        <v>17579.120796163705</v>
      </c>
      <c r="N76" s="43">
        <f t="shared" si="4"/>
        <v>1.6480420596272036</v>
      </c>
      <c r="O76" s="45"/>
    </row>
    <row r="77" spans="1:18" ht="13.95" customHeight="1" x14ac:dyDescent="0.25">
      <c r="B77" s="2" t="s">
        <v>75</v>
      </c>
      <c r="C77" s="42">
        <v>14</v>
      </c>
      <c r="D77" s="42">
        <v>25</v>
      </c>
      <c r="E77" s="42">
        <v>39</v>
      </c>
      <c r="F77" s="3">
        <v>35</v>
      </c>
      <c r="G77" s="3">
        <v>37</v>
      </c>
      <c r="H77" s="3">
        <f t="shared" si="1"/>
        <v>72</v>
      </c>
      <c r="I77" s="16">
        <f t="shared" si="2"/>
        <v>55.5</v>
      </c>
      <c r="K77" s="4">
        <f>I77*$B$131</f>
        <v>114781.31813965713</v>
      </c>
      <c r="L77" s="48">
        <v>-54666.67</v>
      </c>
      <c r="M77" s="4">
        <f t="shared" si="3"/>
        <v>60114.648139657133</v>
      </c>
      <c r="N77" s="43">
        <f t="shared" si="4"/>
        <v>5.6357465019220747</v>
      </c>
      <c r="O77" s="45"/>
      <c r="P77" s="7"/>
      <c r="Q77" s="7"/>
      <c r="R77" s="7"/>
    </row>
    <row r="78" spans="1:18" s="32" customFormat="1" ht="13.95" customHeight="1" x14ac:dyDescent="0.25">
      <c r="A78" s="1"/>
      <c r="B78" s="32" t="s">
        <v>6</v>
      </c>
      <c r="C78" s="44">
        <f>SUM(C74:C77)</f>
        <v>25</v>
      </c>
      <c r="D78" s="44">
        <f t="shared" ref="D78:I78" si="15">SUM(D74:D77)</f>
        <v>51</v>
      </c>
      <c r="E78" s="44">
        <f t="shared" si="15"/>
        <v>76</v>
      </c>
      <c r="F78" s="44">
        <f t="shared" si="15"/>
        <v>60</v>
      </c>
      <c r="G78" s="44">
        <f t="shared" si="15"/>
        <v>72</v>
      </c>
      <c r="H78" s="44">
        <f t="shared" si="15"/>
        <v>132</v>
      </c>
      <c r="I78" s="44">
        <f t="shared" si="15"/>
        <v>104</v>
      </c>
      <c r="J78" s="16">
        <f>I78</f>
        <v>104</v>
      </c>
      <c r="K78" s="30">
        <f>I78*$B$131</f>
        <v>215085.71327070886</v>
      </c>
      <c r="L78" s="54">
        <f>SUM(L74:L77)</f>
        <v>-108666.67</v>
      </c>
      <c r="M78" s="4">
        <f t="shared" si="3"/>
        <v>106419.04327070886</v>
      </c>
      <c r="N78" s="43">
        <f t="shared" si="4"/>
        <v>9.9767821888845223</v>
      </c>
      <c r="O78" s="45">
        <f>ROUND(N78,1)</f>
        <v>10</v>
      </c>
      <c r="P78" s="1"/>
      <c r="Q78" s="1"/>
      <c r="R78" s="1"/>
    </row>
    <row r="79" spans="1:18" ht="13.95" customHeight="1" x14ac:dyDescent="0.25">
      <c r="B79" s="32"/>
      <c r="C79" s="44"/>
      <c r="D79" s="44"/>
      <c r="E79" s="44"/>
      <c r="F79" s="44"/>
      <c r="G79" s="44"/>
      <c r="H79" s="44"/>
      <c r="I79" s="44"/>
      <c r="J79" s="16"/>
      <c r="K79" s="4"/>
      <c r="L79" s="48"/>
      <c r="M79" s="4"/>
      <c r="N79" s="43"/>
      <c r="O79" s="45"/>
      <c r="P79" s="7"/>
      <c r="Q79" s="7"/>
      <c r="R79" s="7"/>
    </row>
    <row r="80" spans="1:18" ht="13.95" customHeight="1" x14ac:dyDescent="0.25">
      <c r="A80" s="55" t="s">
        <v>76</v>
      </c>
      <c r="B80" s="7" t="s">
        <v>77</v>
      </c>
      <c r="C80" s="42">
        <v>0</v>
      </c>
      <c r="D80" s="42">
        <v>10</v>
      </c>
      <c r="E80" s="42">
        <v>10</v>
      </c>
      <c r="F80" s="3">
        <v>32</v>
      </c>
      <c r="G80" s="3">
        <v>19</v>
      </c>
      <c r="H80" s="3">
        <f t="shared" si="1"/>
        <v>51</v>
      </c>
      <c r="I80" s="16">
        <f t="shared" si="2"/>
        <v>30.5</v>
      </c>
      <c r="K80" s="4">
        <f t="shared" ref="K80:K114" si="16">I80*$B$131</f>
        <v>63078.021680352111</v>
      </c>
      <c r="L80" s="4">
        <v>-46000</v>
      </c>
      <c r="M80" s="4">
        <f t="shared" ref="M80:M114" si="17">SUM(K80:L80)</f>
        <v>17078.021680352111</v>
      </c>
      <c r="N80" s="43">
        <f t="shared" ref="N80:N114" si="18">M80/10666.67</f>
        <v>1.6010640322005003</v>
      </c>
      <c r="O80" s="45"/>
    </row>
    <row r="81" spans="1:15" s="1" customFormat="1" ht="13.95" customHeight="1" x14ac:dyDescent="0.25">
      <c r="A81" s="27"/>
      <c r="B81" s="1" t="s">
        <v>6</v>
      </c>
      <c r="C81" s="44">
        <f>SUM(C80)</f>
        <v>0</v>
      </c>
      <c r="D81" s="44">
        <f t="shared" ref="D81:I81" si="19">SUM(D80)</f>
        <v>10</v>
      </c>
      <c r="E81" s="44">
        <f t="shared" si="19"/>
        <v>10</v>
      </c>
      <c r="F81" s="44">
        <f t="shared" si="19"/>
        <v>32</v>
      </c>
      <c r="G81" s="44">
        <f t="shared" si="19"/>
        <v>19</v>
      </c>
      <c r="H81" s="44">
        <f t="shared" si="19"/>
        <v>51</v>
      </c>
      <c r="I81" s="44">
        <f t="shared" si="19"/>
        <v>30.5</v>
      </c>
      <c r="J81" s="47">
        <f>I81</f>
        <v>30.5</v>
      </c>
      <c r="K81" s="54">
        <f t="shared" si="16"/>
        <v>63078.021680352111</v>
      </c>
      <c r="L81" s="54">
        <f>SUM(L80)</f>
        <v>-46000</v>
      </c>
      <c r="M81" s="48">
        <f t="shared" si="17"/>
        <v>17078.021680352111</v>
      </c>
      <c r="N81" s="49">
        <f t="shared" si="18"/>
        <v>1.6010640322005003</v>
      </c>
      <c r="O81" s="50">
        <f>ROUND(N81,1)</f>
        <v>1.6</v>
      </c>
    </row>
    <row r="82" spans="1:15" ht="13.95" customHeight="1" x14ac:dyDescent="0.25">
      <c r="A82" s="22"/>
      <c r="B82" s="1"/>
      <c r="C82" s="44"/>
      <c r="D82" s="44"/>
      <c r="E82" s="44"/>
      <c r="F82" s="44"/>
      <c r="G82" s="44"/>
      <c r="H82" s="44"/>
      <c r="I82" s="44"/>
      <c r="J82" s="16"/>
      <c r="K82" s="4"/>
      <c r="M82" s="4"/>
      <c r="N82" s="43"/>
      <c r="O82" s="45"/>
    </row>
    <row r="83" spans="1:15" ht="13.95" customHeight="1" x14ac:dyDescent="0.25">
      <c r="A83" s="41" t="s">
        <v>78</v>
      </c>
      <c r="B83" s="2" t="s">
        <v>79</v>
      </c>
      <c r="C83" s="56">
        <v>24</v>
      </c>
      <c r="D83" s="56">
        <v>0</v>
      </c>
      <c r="E83" s="56">
        <v>24</v>
      </c>
      <c r="F83" s="3">
        <v>43</v>
      </c>
      <c r="G83" s="3"/>
      <c r="H83" s="3">
        <f t="shared" si="1"/>
        <v>43</v>
      </c>
      <c r="I83" s="16">
        <f t="shared" si="2"/>
        <v>33.5</v>
      </c>
      <c r="K83" s="4">
        <f t="shared" si="16"/>
        <v>69282.41725546871</v>
      </c>
      <c r="L83" s="4">
        <v>-69333.34</v>
      </c>
      <c r="M83" s="4">
        <f t="shared" si="17"/>
        <v>-50.922744531286298</v>
      </c>
      <c r="N83" s="43">
        <f t="shared" si="18"/>
        <v>-4.7740058079312753E-3</v>
      </c>
      <c r="O83" s="45"/>
    </row>
    <row r="84" spans="1:15" ht="13.95" customHeight="1" x14ac:dyDescent="0.25">
      <c r="B84" s="32" t="s">
        <v>6</v>
      </c>
      <c r="C84" s="57">
        <f>SUM(C83)</f>
        <v>24</v>
      </c>
      <c r="D84" s="57">
        <f t="shared" ref="D84:I84" si="20">SUM(D83)</f>
        <v>0</v>
      </c>
      <c r="E84" s="57">
        <f t="shared" si="20"/>
        <v>24</v>
      </c>
      <c r="F84" s="57">
        <f t="shared" si="20"/>
        <v>43</v>
      </c>
      <c r="G84" s="57">
        <f t="shared" si="20"/>
        <v>0</v>
      </c>
      <c r="H84" s="57">
        <f t="shared" si="20"/>
        <v>43</v>
      </c>
      <c r="I84" s="57">
        <f t="shared" si="20"/>
        <v>33.5</v>
      </c>
      <c r="J84" s="16">
        <f>I84</f>
        <v>33.5</v>
      </c>
      <c r="K84" s="4">
        <f t="shared" si="16"/>
        <v>69282.41725546871</v>
      </c>
      <c r="L84" s="30">
        <f>SUM(L83)</f>
        <v>-69333.34</v>
      </c>
      <c r="M84" s="4">
        <f t="shared" si="17"/>
        <v>-50.922744531286298</v>
      </c>
      <c r="N84" s="43">
        <f t="shared" si="18"/>
        <v>-4.7740058079312753E-3</v>
      </c>
      <c r="O84" s="45">
        <f>ROUND(N84,1)</f>
        <v>0</v>
      </c>
    </row>
    <row r="85" spans="1:15" ht="13.95" customHeight="1" x14ac:dyDescent="0.25">
      <c r="B85" s="32"/>
      <c r="C85" s="57"/>
      <c r="D85" s="57"/>
      <c r="E85" s="57"/>
      <c r="F85" s="57"/>
      <c r="G85" s="57"/>
      <c r="H85" s="57"/>
      <c r="I85" s="57"/>
      <c r="J85" s="16"/>
      <c r="K85" s="4"/>
      <c r="M85" s="4"/>
      <c r="N85" s="43"/>
      <c r="O85" s="45"/>
    </row>
    <row r="86" spans="1:15" ht="13.95" customHeight="1" x14ac:dyDescent="0.25">
      <c r="A86" s="55" t="s">
        <v>80</v>
      </c>
      <c r="B86" s="2" t="s">
        <v>80</v>
      </c>
      <c r="C86" s="42">
        <v>8</v>
      </c>
      <c r="D86" s="42">
        <v>0</v>
      </c>
      <c r="E86" s="42">
        <v>8</v>
      </c>
      <c r="F86" s="3">
        <v>8</v>
      </c>
      <c r="G86" s="3"/>
      <c r="H86" s="3">
        <f t="shared" si="1"/>
        <v>8</v>
      </c>
      <c r="I86" s="16">
        <f t="shared" si="2"/>
        <v>8</v>
      </c>
      <c r="K86" s="4">
        <f t="shared" si="16"/>
        <v>16545.054866977604</v>
      </c>
      <c r="L86" s="4">
        <f>18666.67</f>
        <v>18666.669999999998</v>
      </c>
      <c r="M86" s="4">
        <f t="shared" si="17"/>
        <v>35211.724866977602</v>
      </c>
      <c r="N86" s="43">
        <f t="shared" si="18"/>
        <v>3.3010981746859707</v>
      </c>
      <c r="O86" s="45"/>
    </row>
    <row r="87" spans="1:15" s="32" customFormat="1" ht="13.95" customHeight="1" x14ac:dyDescent="0.25">
      <c r="A87" s="27"/>
      <c r="B87" s="32" t="s">
        <v>6</v>
      </c>
      <c r="C87" s="44">
        <f>SUM(C86)</f>
        <v>8</v>
      </c>
      <c r="D87" s="44">
        <f t="shared" ref="D87:I87" si="21">SUM(D86)</f>
        <v>0</v>
      </c>
      <c r="E87" s="44">
        <f t="shared" si="21"/>
        <v>8</v>
      </c>
      <c r="F87" s="44">
        <f t="shared" si="21"/>
        <v>8</v>
      </c>
      <c r="G87" s="44">
        <f t="shared" si="21"/>
        <v>0</v>
      </c>
      <c r="H87" s="44">
        <f t="shared" si="21"/>
        <v>8</v>
      </c>
      <c r="I87" s="44">
        <f t="shared" si="21"/>
        <v>8</v>
      </c>
      <c r="J87" s="16">
        <f>I87</f>
        <v>8</v>
      </c>
      <c r="K87" s="30">
        <f t="shared" si="16"/>
        <v>16545.054866977604</v>
      </c>
      <c r="L87" s="30">
        <f>SUM(L86)</f>
        <v>18666.669999999998</v>
      </c>
      <c r="M87" s="4">
        <f t="shared" si="17"/>
        <v>35211.724866977602</v>
      </c>
      <c r="N87" s="43">
        <f t="shared" si="18"/>
        <v>3.3010981746859707</v>
      </c>
      <c r="O87" s="45">
        <f>ROUND(N87,1)</f>
        <v>3.3</v>
      </c>
    </row>
    <row r="88" spans="1:15" ht="13.95" customHeight="1" x14ac:dyDescent="0.25">
      <c r="A88" s="22"/>
      <c r="B88" s="32"/>
      <c r="C88" s="44"/>
      <c r="D88" s="44"/>
      <c r="E88" s="44"/>
      <c r="F88" s="44"/>
      <c r="G88" s="44"/>
      <c r="H88" s="44"/>
      <c r="I88" s="44"/>
      <c r="J88" s="16"/>
      <c r="K88" s="4"/>
      <c r="M88" s="4"/>
      <c r="N88" s="43"/>
      <c r="O88" s="45"/>
    </row>
    <row r="89" spans="1:15" x14ac:dyDescent="0.25">
      <c r="A89" s="55" t="s">
        <v>81</v>
      </c>
      <c r="B89" s="52" t="s">
        <v>81</v>
      </c>
      <c r="C89" s="42">
        <v>12</v>
      </c>
      <c r="D89" s="42">
        <v>0</v>
      </c>
      <c r="E89" s="42">
        <v>12</v>
      </c>
      <c r="F89" s="3">
        <v>16</v>
      </c>
      <c r="G89" s="3"/>
      <c r="H89" s="3">
        <f t="shared" si="1"/>
        <v>16</v>
      </c>
      <c r="I89" s="16">
        <f t="shared" si="2"/>
        <v>14</v>
      </c>
      <c r="K89" s="4">
        <f t="shared" si="16"/>
        <v>28953.846017210806</v>
      </c>
      <c r="L89" s="4">
        <v>-14000</v>
      </c>
      <c r="M89" s="4">
        <f t="shared" si="17"/>
        <v>14953.846017210806</v>
      </c>
      <c r="N89" s="43">
        <f t="shared" si="18"/>
        <v>1.4019226260126925</v>
      </c>
      <c r="O89" s="45"/>
    </row>
    <row r="90" spans="1:15" x14ac:dyDescent="0.25">
      <c r="A90" s="1" t="s">
        <v>99</v>
      </c>
      <c r="B90" s="58" t="s">
        <v>82</v>
      </c>
      <c r="C90" s="42">
        <v>97</v>
      </c>
      <c r="D90" s="42">
        <v>0</v>
      </c>
      <c r="E90" s="42">
        <v>97</v>
      </c>
      <c r="F90" s="3"/>
      <c r="G90" s="3"/>
      <c r="H90" s="3">
        <f t="shared" si="1"/>
        <v>0</v>
      </c>
      <c r="I90" s="16">
        <f t="shared" si="2"/>
        <v>48.5</v>
      </c>
      <c r="K90" s="4">
        <f t="shared" si="16"/>
        <v>100304.39513105171</v>
      </c>
      <c r="L90" s="4">
        <v>-37333.33</v>
      </c>
      <c r="M90" s="4">
        <f t="shared" si="17"/>
        <v>62971.065131051713</v>
      </c>
      <c r="N90" s="43">
        <v>2</v>
      </c>
      <c r="O90" s="45"/>
    </row>
    <row r="91" spans="1:15" x14ac:dyDescent="0.25">
      <c r="A91" s="1" t="s">
        <v>100</v>
      </c>
      <c r="B91" s="58" t="s">
        <v>83</v>
      </c>
      <c r="C91" s="42">
        <v>98</v>
      </c>
      <c r="D91" s="42">
        <v>0</v>
      </c>
      <c r="E91" s="42">
        <v>98</v>
      </c>
      <c r="F91" s="3"/>
      <c r="G91" s="3"/>
      <c r="H91" s="3">
        <f t="shared" si="1"/>
        <v>0</v>
      </c>
      <c r="I91" s="16">
        <f t="shared" si="2"/>
        <v>49</v>
      </c>
      <c r="K91" s="4">
        <f t="shared" si="16"/>
        <v>101338.46106023782</v>
      </c>
      <c r="L91" s="4">
        <v>-14000</v>
      </c>
      <c r="M91" s="4">
        <f t="shared" si="17"/>
        <v>87338.461060237823</v>
      </c>
      <c r="N91" s="43">
        <v>2</v>
      </c>
      <c r="O91" s="45"/>
    </row>
    <row r="92" spans="1:15" s="1" customFormat="1" x14ac:dyDescent="0.25">
      <c r="B92" s="53" t="s">
        <v>6</v>
      </c>
      <c r="C92" s="44">
        <f>SUM(C89:C91)</f>
        <v>207</v>
      </c>
      <c r="D92" s="44">
        <f t="shared" ref="D92:I92" si="22">SUM(D89:D91)</f>
        <v>0</v>
      </c>
      <c r="E92" s="44">
        <f t="shared" si="22"/>
        <v>207</v>
      </c>
      <c r="F92" s="44">
        <f t="shared" si="22"/>
        <v>16</v>
      </c>
      <c r="G92" s="44">
        <f t="shared" si="22"/>
        <v>0</v>
      </c>
      <c r="H92" s="44">
        <f t="shared" si="22"/>
        <v>16</v>
      </c>
      <c r="I92" s="44">
        <f t="shared" si="22"/>
        <v>111.5</v>
      </c>
      <c r="J92" s="59">
        <f>I92:I92*0.25</f>
        <v>27.875</v>
      </c>
      <c r="K92" s="54">
        <f t="shared" si="16"/>
        <v>230596.70220850036</v>
      </c>
      <c r="L92" s="54">
        <f>SUM(L89:L91)</f>
        <v>-65333.33</v>
      </c>
      <c r="M92" s="48">
        <f t="shared" si="17"/>
        <v>165263.37220850034</v>
      </c>
      <c r="N92" s="49">
        <f>SUM(N89:N91)</f>
        <v>5.4019226260126922</v>
      </c>
      <c r="O92" s="50">
        <f>ROUND(N92,1)</f>
        <v>5.4</v>
      </c>
    </row>
    <row r="93" spans="1:15" x14ac:dyDescent="0.25">
      <c r="B93" s="53"/>
      <c r="C93" s="44"/>
      <c r="D93" s="44"/>
      <c r="E93" s="44"/>
      <c r="F93" s="44"/>
      <c r="G93" s="44"/>
      <c r="H93" s="44"/>
      <c r="I93" s="44"/>
      <c r="J93" s="6"/>
      <c r="K93" s="4"/>
      <c r="M93" s="4"/>
      <c r="N93" s="43"/>
      <c r="O93" s="45"/>
    </row>
    <row r="94" spans="1:15" x14ac:dyDescent="0.25">
      <c r="A94" s="41" t="s">
        <v>84</v>
      </c>
      <c r="B94" s="2" t="s">
        <v>84</v>
      </c>
      <c r="C94" s="42">
        <v>15</v>
      </c>
      <c r="D94" s="42">
        <v>0</v>
      </c>
      <c r="E94" s="42">
        <v>15</v>
      </c>
      <c r="F94" s="3">
        <v>14</v>
      </c>
      <c r="G94" s="3"/>
      <c r="H94" s="3">
        <f t="shared" si="1"/>
        <v>14</v>
      </c>
      <c r="I94" s="16">
        <f t="shared" si="2"/>
        <v>14.5</v>
      </c>
      <c r="K94" s="4">
        <f t="shared" si="16"/>
        <v>29987.911946396907</v>
      </c>
      <c r="L94" s="4">
        <v>-14000</v>
      </c>
      <c r="M94" s="4">
        <f t="shared" si="17"/>
        <v>15987.911946396907</v>
      </c>
      <c r="N94" s="43">
        <f t="shared" si="18"/>
        <v>1.4988662765789986</v>
      </c>
      <c r="O94" s="45"/>
    </row>
    <row r="95" spans="1:15" s="32" customFormat="1" x14ac:dyDescent="0.25">
      <c r="A95" s="1"/>
      <c r="B95" s="32" t="s">
        <v>6</v>
      </c>
      <c r="C95" s="44">
        <f>SUM(C94)</f>
        <v>15</v>
      </c>
      <c r="D95" s="44">
        <f t="shared" ref="D95:I95" si="23">SUM(D94)</f>
        <v>0</v>
      </c>
      <c r="E95" s="44">
        <f t="shared" si="23"/>
        <v>15</v>
      </c>
      <c r="F95" s="44">
        <f t="shared" si="23"/>
        <v>14</v>
      </c>
      <c r="G95" s="44">
        <f t="shared" si="23"/>
        <v>0</v>
      </c>
      <c r="H95" s="44">
        <f t="shared" si="23"/>
        <v>14</v>
      </c>
      <c r="I95" s="44">
        <f t="shared" si="23"/>
        <v>14.5</v>
      </c>
      <c r="J95" s="16">
        <f>I95</f>
        <v>14.5</v>
      </c>
      <c r="K95" s="30">
        <f t="shared" si="16"/>
        <v>29987.911946396907</v>
      </c>
      <c r="L95" s="30">
        <f>SUM(L94)</f>
        <v>-14000</v>
      </c>
      <c r="M95" s="4">
        <f t="shared" si="17"/>
        <v>15987.911946396907</v>
      </c>
      <c r="N95" s="43">
        <f t="shared" si="18"/>
        <v>1.4988662765789986</v>
      </c>
      <c r="O95" s="45">
        <f t="shared" ref="O95:O114" si="24">ROUND(N95,1)</f>
        <v>1.5</v>
      </c>
    </row>
    <row r="96" spans="1:15" x14ac:dyDescent="0.25">
      <c r="B96" s="32"/>
      <c r="C96" s="44"/>
      <c r="D96" s="44"/>
      <c r="E96" s="44"/>
      <c r="F96" s="44"/>
      <c r="G96" s="44"/>
      <c r="H96" s="44"/>
      <c r="I96" s="44"/>
      <c r="J96" s="16"/>
      <c r="K96" s="4"/>
      <c r="M96" s="4"/>
      <c r="N96" s="43"/>
      <c r="O96" s="45"/>
    </row>
    <row r="97" spans="1:15" x14ac:dyDescent="0.25">
      <c r="A97" s="41" t="s">
        <v>85</v>
      </c>
      <c r="B97" s="52" t="s">
        <v>85</v>
      </c>
      <c r="C97" s="42">
        <v>15</v>
      </c>
      <c r="D97" s="42">
        <v>10</v>
      </c>
      <c r="E97" s="42">
        <v>25</v>
      </c>
      <c r="F97" s="3">
        <v>30</v>
      </c>
      <c r="G97" s="3">
        <v>9</v>
      </c>
      <c r="H97" s="3">
        <f t="shared" si="1"/>
        <v>39</v>
      </c>
      <c r="I97" s="16">
        <f t="shared" si="2"/>
        <v>32</v>
      </c>
      <c r="K97" s="4">
        <f t="shared" si="16"/>
        <v>66180.219467910414</v>
      </c>
      <c r="L97" s="4">
        <v>-70000</v>
      </c>
      <c r="M97" s="4">
        <f t="shared" si="17"/>
        <v>-3819.7805320895859</v>
      </c>
      <c r="N97" s="43">
        <f t="shared" si="18"/>
        <v>-0.35810431297580086</v>
      </c>
      <c r="O97" s="45"/>
    </row>
    <row r="98" spans="1:15" s="32" customFormat="1" x14ac:dyDescent="0.25">
      <c r="A98" s="1"/>
      <c r="B98" s="60" t="s">
        <v>6</v>
      </c>
      <c r="C98" s="44">
        <f>SUM(C97)</f>
        <v>15</v>
      </c>
      <c r="D98" s="44">
        <f t="shared" ref="D98:I98" si="25">SUM(D97)</f>
        <v>10</v>
      </c>
      <c r="E98" s="44">
        <f t="shared" si="25"/>
        <v>25</v>
      </c>
      <c r="F98" s="44">
        <f t="shared" si="25"/>
        <v>30</v>
      </c>
      <c r="G98" s="44">
        <f t="shared" si="25"/>
        <v>9</v>
      </c>
      <c r="H98" s="44">
        <f t="shared" si="25"/>
        <v>39</v>
      </c>
      <c r="I98" s="44">
        <f t="shared" si="25"/>
        <v>32</v>
      </c>
      <c r="J98" s="44">
        <f>I98</f>
        <v>32</v>
      </c>
      <c r="K98" s="30">
        <f t="shared" si="16"/>
        <v>66180.219467910414</v>
      </c>
      <c r="L98" s="30">
        <f>SUM(L97)</f>
        <v>-70000</v>
      </c>
      <c r="M98" s="4">
        <f t="shared" si="17"/>
        <v>-3819.7805320895859</v>
      </c>
      <c r="N98" s="43">
        <f t="shared" si="18"/>
        <v>-0.35810431297580086</v>
      </c>
      <c r="O98" s="45">
        <f t="shared" si="24"/>
        <v>-0.4</v>
      </c>
    </row>
    <row r="99" spans="1:15" x14ac:dyDescent="0.25">
      <c r="B99" s="60"/>
      <c r="C99" s="44"/>
      <c r="D99" s="44"/>
      <c r="E99" s="44"/>
      <c r="F99" s="44"/>
      <c r="G99" s="44"/>
      <c r="H99" s="44"/>
      <c r="I99" s="44"/>
      <c r="J99" s="44"/>
      <c r="K99" s="4"/>
      <c r="M99" s="4"/>
      <c r="N99" s="43"/>
      <c r="O99" s="45"/>
    </row>
    <row r="100" spans="1:15" x14ac:dyDescent="0.25">
      <c r="A100" s="41" t="s">
        <v>86</v>
      </c>
      <c r="B100" s="52" t="s">
        <v>86</v>
      </c>
      <c r="C100" s="42">
        <v>5</v>
      </c>
      <c r="D100" s="42">
        <v>8</v>
      </c>
      <c r="E100" s="42">
        <v>13</v>
      </c>
      <c r="F100" s="3">
        <v>15</v>
      </c>
      <c r="G100" s="3">
        <v>8</v>
      </c>
      <c r="H100" s="3">
        <f t="shared" si="1"/>
        <v>23</v>
      </c>
      <c r="I100" s="16">
        <f t="shared" si="2"/>
        <v>18</v>
      </c>
      <c r="K100" s="4">
        <f t="shared" si="16"/>
        <v>37226.373450699612</v>
      </c>
      <c r="L100" s="4">
        <v>0</v>
      </c>
      <c r="M100" s="4">
        <f t="shared" si="17"/>
        <v>37226.373450699612</v>
      </c>
      <c r="N100" s="43">
        <f t="shared" si="18"/>
        <v>3.4899714203870196</v>
      </c>
      <c r="O100" s="45"/>
    </row>
    <row r="101" spans="1:15" s="32" customFormat="1" x14ac:dyDescent="0.25">
      <c r="A101" s="1"/>
      <c r="B101" s="60" t="s">
        <v>6</v>
      </c>
      <c r="C101" s="44">
        <f>SUM(C100)</f>
        <v>5</v>
      </c>
      <c r="D101" s="44">
        <f t="shared" ref="D101:I101" si="26">SUM(D100)</f>
        <v>8</v>
      </c>
      <c r="E101" s="44">
        <f t="shared" si="26"/>
        <v>13</v>
      </c>
      <c r="F101" s="44">
        <f t="shared" si="26"/>
        <v>15</v>
      </c>
      <c r="G101" s="44">
        <f t="shared" si="26"/>
        <v>8</v>
      </c>
      <c r="H101" s="44">
        <f t="shared" si="26"/>
        <v>23</v>
      </c>
      <c r="I101" s="44">
        <f t="shared" si="26"/>
        <v>18</v>
      </c>
      <c r="J101" s="44">
        <f>I101</f>
        <v>18</v>
      </c>
      <c r="K101" s="30">
        <f t="shared" si="16"/>
        <v>37226.373450699612</v>
      </c>
      <c r="L101" s="30">
        <f>SUM(L100)</f>
        <v>0</v>
      </c>
      <c r="M101" s="4">
        <f t="shared" si="17"/>
        <v>37226.373450699612</v>
      </c>
      <c r="N101" s="43">
        <f t="shared" si="18"/>
        <v>3.4899714203870196</v>
      </c>
      <c r="O101" s="45">
        <f t="shared" si="24"/>
        <v>3.5</v>
      </c>
    </row>
    <row r="102" spans="1:15" x14ac:dyDescent="0.25">
      <c r="B102" s="60"/>
      <c r="C102" s="44"/>
      <c r="D102" s="44"/>
      <c r="E102" s="44"/>
      <c r="F102" s="44"/>
      <c r="G102" s="44"/>
      <c r="H102" s="44"/>
      <c r="I102" s="44"/>
      <c r="J102" s="44"/>
      <c r="K102" s="4"/>
      <c r="M102" s="4"/>
      <c r="N102" s="43"/>
      <c r="O102" s="45"/>
    </row>
    <row r="103" spans="1:15" x14ac:dyDescent="0.25">
      <c r="A103" s="41" t="s">
        <v>87</v>
      </c>
      <c r="B103" s="2" t="s">
        <v>88</v>
      </c>
      <c r="C103" s="42">
        <v>34</v>
      </c>
      <c r="D103" s="42">
        <v>22</v>
      </c>
      <c r="E103" s="42">
        <v>56</v>
      </c>
      <c r="F103" s="3">
        <v>50</v>
      </c>
      <c r="G103" s="3">
        <v>26</v>
      </c>
      <c r="H103" s="3">
        <f t="shared" si="1"/>
        <v>76</v>
      </c>
      <c r="I103" s="16">
        <f t="shared" si="2"/>
        <v>66</v>
      </c>
      <c r="K103" s="4">
        <f t="shared" si="16"/>
        <v>136496.70265256523</v>
      </c>
      <c r="L103" s="4">
        <v>-62666.67</v>
      </c>
      <c r="M103" s="4">
        <f t="shared" si="17"/>
        <v>73830.032652565234</v>
      </c>
      <c r="N103" s="43">
        <f t="shared" si="18"/>
        <v>6.9215633981894289</v>
      </c>
      <c r="O103" s="45"/>
    </row>
    <row r="104" spans="1:15" x14ac:dyDescent="0.25">
      <c r="B104" s="2" t="s">
        <v>89</v>
      </c>
      <c r="C104" s="61"/>
      <c r="D104" s="61"/>
      <c r="E104" s="61"/>
      <c r="F104" s="3">
        <v>0</v>
      </c>
      <c r="G104" s="3">
        <v>2</v>
      </c>
      <c r="H104" s="3">
        <f t="shared" si="1"/>
        <v>2</v>
      </c>
      <c r="I104" s="16">
        <f t="shared" si="2"/>
        <v>2</v>
      </c>
      <c r="K104" s="4">
        <f t="shared" si="16"/>
        <v>4136.2637167444009</v>
      </c>
      <c r="L104" s="4">
        <v>0</v>
      </c>
      <c r="M104" s="4">
        <f t="shared" si="17"/>
        <v>4136.2637167444009</v>
      </c>
      <c r="N104" s="43">
        <f t="shared" si="18"/>
        <v>0.38777460226522437</v>
      </c>
      <c r="O104" s="45"/>
    </row>
    <row r="105" spans="1:15" x14ac:dyDescent="0.25">
      <c r="B105" s="2" t="s">
        <v>90</v>
      </c>
      <c r="C105" s="42">
        <v>27</v>
      </c>
      <c r="D105" s="42">
        <v>15</v>
      </c>
      <c r="E105" s="42">
        <v>42</v>
      </c>
      <c r="F105" s="3">
        <v>30</v>
      </c>
      <c r="G105" s="3">
        <v>30</v>
      </c>
      <c r="H105" s="3">
        <f t="shared" si="1"/>
        <v>60</v>
      </c>
      <c r="I105" s="16">
        <f t="shared" si="2"/>
        <v>51</v>
      </c>
      <c r="K105" s="4">
        <f t="shared" si="16"/>
        <v>105474.72477698223</v>
      </c>
      <c r="L105" s="4">
        <v>-66000</v>
      </c>
      <c r="M105" s="4">
        <f t="shared" si="17"/>
        <v>39474.724776982228</v>
      </c>
      <c r="N105" s="43">
        <f t="shared" si="18"/>
        <v>3.7007542913563678</v>
      </c>
      <c r="O105" s="45"/>
    </row>
    <row r="106" spans="1:15" x14ac:dyDescent="0.25">
      <c r="B106" s="2" t="s">
        <v>91</v>
      </c>
      <c r="C106" s="42">
        <v>33</v>
      </c>
      <c r="D106" s="42">
        <v>13</v>
      </c>
      <c r="E106" s="42">
        <v>46</v>
      </c>
      <c r="F106" s="3">
        <v>47</v>
      </c>
      <c r="G106" s="3">
        <v>21</v>
      </c>
      <c r="H106" s="3">
        <f t="shared" si="1"/>
        <v>68</v>
      </c>
      <c r="I106" s="16">
        <f t="shared" si="2"/>
        <v>57</v>
      </c>
      <c r="K106" s="4">
        <f t="shared" si="16"/>
        <v>117883.51592721543</v>
      </c>
      <c r="L106" s="4">
        <v>-88000</v>
      </c>
      <c r="M106" s="4">
        <f t="shared" si="17"/>
        <v>29883.515927215427</v>
      </c>
      <c r="N106" s="43">
        <f t="shared" si="18"/>
        <v>2.8015787426830894</v>
      </c>
      <c r="O106" s="45"/>
    </row>
    <row r="107" spans="1:15" x14ac:dyDescent="0.25">
      <c r="A107" s="22"/>
      <c r="B107" s="2" t="s">
        <v>92</v>
      </c>
      <c r="C107" s="42">
        <v>10</v>
      </c>
      <c r="D107" s="42">
        <v>7</v>
      </c>
      <c r="E107" s="42">
        <v>17</v>
      </c>
      <c r="F107" s="3">
        <v>13</v>
      </c>
      <c r="G107" s="3">
        <v>19</v>
      </c>
      <c r="H107" s="3">
        <f t="shared" si="1"/>
        <v>32</v>
      </c>
      <c r="I107" s="16">
        <f t="shared" si="2"/>
        <v>24.5</v>
      </c>
      <c r="K107" s="4">
        <f t="shared" si="16"/>
        <v>50669.230530118912</v>
      </c>
      <c r="L107" s="4">
        <v>-30000</v>
      </c>
      <c r="M107" s="4">
        <f t="shared" si="17"/>
        <v>20669.230530118912</v>
      </c>
      <c r="N107" s="43">
        <f t="shared" si="18"/>
        <v>1.9377397566549741</v>
      </c>
      <c r="O107" s="45"/>
    </row>
    <row r="108" spans="1:15" x14ac:dyDescent="0.25">
      <c r="B108" s="2" t="s">
        <v>93</v>
      </c>
      <c r="C108" s="42">
        <v>13</v>
      </c>
      <c r="D108" s="42">
        <v>13</v>
      </c>
      <c r="E108" s="42">
        <v>26</v>
      </c>
      <c r="F108" s="3">
        <v>10</v>
      </c>
      <c r="G108" s="3">
        <v>27</v>
      </c>
      <c r="H108" s="3">
        <f t="shared" si="1"/>
        <v>37</v>
      </c>
      <c r="I108" s="16">
        <f t="shared" si="2"/>
        <v>31.5</v>
      </c>
      <c r="K108" s="4">
        <f t="shared" si="16"/>
        <v>65146.153538724313</v>
      </c>
      <c r="L108" s="4">
        <v>-18000</v>
      </c>
      <c r="M108" s="4">
        <f t="shared" si="17"/>
        <v>47146.153538724313</v>
      </c>
      <c r="N108" s="43">
        <f t="shared" si="18"/>
        <v>4.4199505130208694</v>
      </c>
      <c r="O108" s="45"/>
    </row>
    <row r="109" spans="1:15" x14ac:dyDescent="0.25">
      <c r="B109" s="2" t="s">
        <v>94</v>
      </c>
      <c r="C109" s="42">
        <v>24</v>
      </c>
      <c r="D109" s="42">
        <v>17</v>
      </c>
      <c r="E109" s="42">
        <v>41</v>
      </c>
      <c r="F109" s="3">
        <v>27</v>
      </c>
      <c r="G109" s="3">
        <v>36</v>
      </c>
      <c r="H109" s="3">
        <f t="shared" si="1"/>
        <v>63</v>
      </c>
      <c r="I109" s="16">
        <f t="shared" si="2"/>
        <v>52</v>
      </c>
      <c r="K109" s="4">
        <f t="shared" si="16"/>
        <v>107542.85663535443</v>
      </c>
      <c r="L109" s="4">
        <v>-129333.34</v>
      </c>
      <c r="M109" s="4">
        <f t="shared" si="17"/>
        <v>-21790.483364645566</v>
      </c>
      <c r="N109" s="43">
        <f t="shared" si="18"/>
        <v>-2.042857177042654</v>
      </c>
      <c r="O109" s="45"/>
    </row>
    <row r="110" spans="1:15" x14ac:dyDescent="0.25">
      <c r="B110" s="2" t="s">
        <v>95</v>
      </c>
      <c r="C110" s="42">
        <v>13</v>
      </c>
      <c r="D110" s="42">
        <v>11</v>
      </c>
      <c r="E110" s="42">
        <v>24</v>
      </c>
      <c r="F110" s="3">
        <v>14</v>
      </c>
      <c r="G110" s="3">
        <v>12</v>
      </c>
      <c r="H110" s="3">
        <f t="shared" si="1"/>
        <v>26</v>
      </c>
      <c r="I110" s="16">
        <f t="shared" si="2"/>
        <v>25</v>
      </c>
      <c r="K110" s="4">
        <f t="shared" si="16"/>
        <v>51703.296459305013</v>
      </c>
      <c r="L110" s="4">
        <v>-67333.34</v>
      </c>
      <c r="M110" s="4">
        <f t="shared" si="17"/>
        <v>-15630.043540694984</v>
      </c>
      <c r="N110" s="43">
        <f t="shared" si="18"/>
        <v>-1.4653161240288659</v>
      </c>
      <c r="O110" s="45"/>
    </row>
    <row r="111" spans="1:15" s="32" customFormat="1" x14ac:dyDescent="0.25">
      <c r="A111" s="1"/>
      <c r="B111" s="32" t="s">
        <v>6</v>
      </c>
      <c r="C111" s="44">
        <f>SUM(C103:C110)</f>
        <v>154</v>
      </c>
      <c r="D111" s="44">
        <f t="shared" ref="D111:I111" si="27">SUM(D103:D110)</f>
        <v>98</v>
      </c>
      <c r="E111" s="44">
        <f t="shared" si="27"/>
        <v>252</v>
      </c>
      <c r="F111" s="44">
        <f t="shared" si="27"/>
        <v>191</v>
      </c>
      <c r="G111" s="44">
        <f t="shared" si="27"/>
        <v>173</v>
      </c>
      <c r="H111" s="44">
        <f t="shared" si="27"/>
        <v>364</v>
      </c>
      <c r="I111" s="44">
        <f t="shared" si="27"/>
        <v>309</v>
      </c>
      <c r="J111" s="16">
        <f>I111</f>
        <v>309</v>
      </c>
      <c r="K111" s="30">
        <f t="shared" si="16"/>
        <v>639052.7442370099</v>
      </c>
      <c r="L111" s="30">
        <f>SUM(L103:L110)</f>
        <v>-461333.35</v>
      </c>
      <c r="M111" s="4">
        <f t="shared" si="17"/>
        <v>177719.39423700992</v>
      </c>
      <c r="N111" s="43">
        <f t="shared" si="18"/>
        <v>16.661188003098431</v>
      </c>
      <c r="O111" s="45">
        <f t="shared" si="24"/>
        <v>16.7</v>
      </c>
    </row>
    <row r="112" spans="1:15" x14ac:dyDescent="0.25">
      <c r="B112" s="32"/>
      <c r="C112" s="44"/>
      <c r="D112" s="44"/>
      <c r="E112" s="44"/>
      <c r="F112" s="44"/>
      <c r="G112" s="44"/>
      <c r="H112" s="44"/>
      <c r="I112" s="44"/>
      <c r="J112" s="16"/>
      <c r="K112" s="4"/>
      <c r="M112" s="4"/>
      <c r="N112" s="43"/>
      <c r="O112" s="45"/>
    </row>
    <row r="113" spans="1:15" x14ac:dyDescent="0.25">
      <c r="A113" s="41" t="s">
        <v>96</v>
      </c>
      <c r="B113" s="7" t="s">
        <v>96</v>
      </c>
      <c r="C113" s="42">
        <v>33</v>
      </c>
      <c r="D113" s="42">
        <v>7</v>
      </c>
      <c r="E113" s="42">
        <v>40</v>
      </c>
      <c r="F113" s="3">
        <v>63</v>
      </c>
      <c r="G113" s="3">
        <v>17</v>
      </c>
      <c r="H113" s="3">
        <f t="shared" ref="H113" si="28">SUM(F113:G113)</f>
        <v>80</v>
      </c>
      <c r="I113" s="16">
        <f t="shared" ref="I113" si="29">AVERAGE(E113,H113)</f>
        <v>60</v>
      </c>
      <c r="K113" s="4">
        <f t="shared" si="16"/>
        <v>124087.91150233202</v>
      </c>
      <c r="L113" s="4">
        <v>-103333.34</v>
      </c>
      <c r="M113" s="4">
        <f t="shared" si="17"/>
        <v>20754.571502332023</v>
      </c>
      <c r="N113" s="43">
        <f t="shared" si="18"/>
        <v>1.9457404702997301</v>
      </c>
      <c r="O113" s="45"/>
    </row>
    <row r="114" spans="1:15" s="32" customFormat="1" x14ac:dyDescent="0.25">
      <c r="A114" s="1"/>
      <c r="B114" s="53" t="s">
        <v>6</v>
      </c>
      <c r="C114" s="29">
        <f>SUM(C113)</f>
        <v>33</v>
      </c>
      <c r="D114" s="29">
        <f t="shared" ref="D114:I114" si="30">SUM(D113)</f>
        <v>7</v>
      </c>
      <c r="E114" s="29">
        <f t="shared" si="30"/>
        <v>40</v>
      </c>
      <c r="F114" s="29">
        <f t="shared" si="30"/>
        <v>63</v>
      </c>
      <c r="G114" s="29">
        <f t="shared" si="30"/>
        <v>17</v>
      </c>
      <c r="H114" s="29">
        <f t="shared" si="30"/>
        <v>80</v>
      </c>
      <c r="I114" s="29">
        <f t="shared" si="30"/>
        <v>60</v>
      </c>
      <c r="J114" s="16">
        <f>I114</f>
        <v>60</v>
      </c>
      <c r="K114" s="30">
        <f t="shared" si="16"/>
        <v>124087.91150233202</v>
      </c>
      <c r="L114" s="30">
        <f>SUM(L113)</f>
        <v>-103333.34</v>
      </c>
      <c r="M114" s="4">
        <f t="shared" si="17"/>
        <v>20754.571502332023</v>
      </c>
      <c r="N114" s="43">
        <f t="shared" si="18"/>
        <v>1.9457404702997301</v>
      </c>
      <c r="O114" s="45">
        <f t="shared" si="24"/>
        <v>1.9</v>
      </c>
    </row>
    <row r="115" spans="1:15" s="32" customFormat="1" x14ac:dyDescent="0.25">
      <c r="A115" s="27"/>
      <c r="B115" s="28"/>
      <c r="C115" s="23"/>
      <c r="D115" s="23"/>
      <c r="E115" s="26"/>
      <c r="F115" s="29"/>
      <c r="H115" s="2"/>
      <c r="I115" s="29"/>
      <c r="J115" s="29"/>
      <c r="K115" s="4"/>
      <c r="L115" s="30"/>
      <c r="M115" s="16"/>
      <c r="N115" s="31"/>
      <c r="O115" s="6"/>
    </row>
    <row r="116" spans="1:15" x14ac:dyDescent="0.25">
      <c r="B116" s="32" t="s">
        <v>97</v>
      </c>
      <c r="C116" s="62"/>
      <c r="D116" s="62"/>
      <c r="E116" s="62"/>
      <c r="F116" s="62"/>
      <c r="G116" s="62"/>
      <c r="H116" s="32"/>
      <c r="I116" s="63"/>
      <c r="J116" s="63">
        <f>SUM(J17:J114)</f>
        <v>1902.875</v>
      </c>
      <c r="K116" s="4"/>
    </row>
    <row r="117" spans="1:15" x14ac:dyDescent="0.25">
      <c r="F117" s="32"/>
      <c r="H117" s="32"/>
      <c r="I117" s="16"/>
      <c r="J117" s="16"/>
    </row>
    <row r="118" spans="1:15" x14ac:dyDescent="0.25">
      <c r="F118" s="32"/>
      <c r="H118" s="32"/>
      <c r="I118" s="16"/>
      <c r="J118" s="16"/>
    </row>
    <row r="119" spans="1:15" x14ac:dyDescent="0.25">
      <c r="I119" s="63"/>
    </row>
    <row r="120" spans="1:15" x14ac:dyDescent="0.25">
      <c r="A120" s="7" t="s">
        <v>2</v>
      </c>
      <c r="B120" s="8">
        <f>2343133+600000</f>
        <v>2943133</v>
      </c>
    </row>
    <row r="121" spans="1:15" ht="12.6" thickBot="1" x14ac:dyDescent="0.3">
      <c r="A121" s="9" t="s">
        <v>3</v>
      </c>
      <c r="B121" s="10">
        <v>834500</v>
      </c>
    </row>
    <row r="122" spans="1:15" x14ac:dyDescent="0.25">
      <c r="A122" s="7" t="s">
        <v>4</v>
      </c>
      <c r="B122" s="11">
        <f>SUM(B120:B121)</f>
        <v>3777633</v>
      </c>
    </row>
    <row r="123" spans="1:15" ht="12.6" thickBot="1" x14ac:dyDescent="0.3">
      <c r="A123" s="9" t="s">
        <v>5</v>
      </c>
      <c r="B123" s="10">
        <v>-200000</v>
      </c>
    </row>
    <row r="124" spans="1:15" x14ac:dyDescent="0.25">
      <c r="A124" s="7" t="s">
        <v>6</v>
      </c>
      <c r="B124" s="12">
        <f>SUM(B122:B123)</f>
        <v>3577633</v>
      </c>
    </row>
    <row r="125" spans="1:15" ht="12.6" thickBot="1" x14ac:dyDescent="0.3">
      <c r="A125" s="13" t="s">
        <v>7</v>
      </c>
      <c r="B125" s="14">
        <v>0.1</v>
      </c>
    </row>
    <row r="126" spans="1:15" x14ac:dyDescent="0.25">
      <c r="A126" s="17" t="s">
        <v>8</v>
      </c>
      <c r="B126" s="18">
        <f>SUM(B124:B125)*1.1</f>
        <v>3935396.4100000006</v>
      </c>
    </row>
    <row r="127" spans="1:15" ht="12.6" thickBot="1" x14ac:dyDescent="0.3">
      <c r="A127" s="13" t="s">
        <v>9</v>
      </c>
      <c r="B127" s="19">
        <v>-2747334.47</v>
      </c>
      <c r="E127" s="2"/>
      <c r="I127" s="2"/>
      <c r="J127" s="2"/>
      <c r="K127" s="2"/>
      <c r="L127" s="2"/>
      <c r="M127" s="2"/>
      <c r="N127" s="2"/>
      <c r="O127" s="2"/>
    </row>
    <row r="128" spans="1:15" ht="25.2" customHeight="1" x14ac:dyDescent="0.25">
      <c r="A128" s="20" t="s">
        <v>10</v>
      </c>
      <c r="B128" s="18">
        <f>SUM(B126:B127)</f>
        <v>1188061.9400000004</v>
      </c>
      <c r="E128" s="2"/>
      <c r="I128" s="2"/>
      <c r="J128" s="2"/>
      <c r="K128" s="2"/>
      <c r="L128" s="2"/>
      <c r="M128" s="2"/>
      <c r="N128" s="2"/>
      <c r="O128" s="2"/>
    </row>
    <row r="131" spans="1:15" x14ac:dyDescent="0.25">
      <c r="A131" s="7" t="s">
        <v>98</v>
      </c>
      <c r="B131" s="12">
        <f>B126/J116</f>
        <v>2068.1318583722004</v>
      </c>
      <c r="E131" s="2"/>
      <c r="I131" s="2"/>
      <c r="J131" s="2"/>
      <c r="K131" s="2"/>
      <c r="L131" s="2"/>
      <c r="M131" s="2"/>
      <c r="N131" s="2"/>
      <c r="O131" s="2"/>
    </row>
  </sheetData>
  <mergeCells count="3">
    <mergeCell ref="C14:E14"/>
    <mergeCell ref="G15:J15"/>
    <mergeCell ref="N15:O15"/>
  </mergeCells>
  <printOptions gridLines="1"/>
  <pageMargins left="0.25" right="0.25" top="0.25" bottom="0.25" header="0.3" footer="0.3"/>
  <pageSetup scale="98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University of Manitoba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Rowena Krentz</dc:creator>
  <cp:lastModifiedBy>Rowena Krentz</cp:lastModifiedBy>
  <cp:lastPrinted>2015-02-06T19:02:07Z</cp:lastPrinted>
  <dcterms:created xsi:type="dcterms:W3CDTF">2015-02-06T19:00:17Z</dcterms:created>
  <dcterms:modified xsi:type="dcterms:W3CDTF">2015-02-09T16:37:05Z</dcterms:modified>
</cp:coreProperties>
</file>